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autoCompressPictures="0"/>
  <mc:AlternateContent xmlns:mc="http://schemas.openxmlformats.org/markup-compatibility/2006">
    <mc:Choice Requires="x15">
      <x15ac:absPath xmlns:x15ac="http://schemas.microsoft.com/office/spreadsheetml/2010/11/ac" url="C:\Users\swalku01\Dropbox (Villanova)\ACI 440G Composites Competition\2023 Fall Boston\Mix and Cost Form and Password\"/>
    </mc:Choice>
  </mc:AlternateContent>
  <xr:revisionPtr revIDLastSave="0" documentId="13_ncr:1_{7D239D6C-9278-4EE0-990F-09BF1D1732F5}" xr6:coauthVersionLast="47" xr6:coauthVersionMax="47" xr10:uidLastSave="{00000000-0000-0000-0000-000000000000}"/>
  <bookViews>
    <workbookView xWindow="-108" yWindow="-108" windowWidth="23256" windowHeight="12576" tabRatio="500" firstSheet="2" activeTab="4" xr2:uid="{00000000-000D-0000-FFFF-FFFF00000000}"/>
  </bookViews>
  <sheets>
    <sheet name="1 Instructions" sheetId="1" r:id="rId1"/>
    <sheet name="2a Mix &amp; Cost Form - US Units" sheetId="2" r:id="rId2"/>
    <sheet name="2b Mix &amp; Cost Form - SI Units" sheetId="3" r:id="rId3"/>
    <sheet name="3 FRP Reinforcing Diagram" sheetId="4" r:id="rId4"/>
    <sheet name="4 Unit Conversions" sheetId="5" r:id="rId5"/>
  </sheets>
  <definedNames>
    <definedName name="_xlnm.Print_Area" localSheetId="1">'2a Mix &amp; Cost Form - US Units'!$A$1:$AJ$61</definedName>
    <definedName name="_xlnm.Print_Area" localSheetId="2">'2b Mix &amp; Cost Form - SI Units'!$A$1:$AJ$61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0" i="3" l="1"/>
  <c r="L57" i="3"/>
  <c r="AE58" i="3" s="1"/>
  <c r="L57" i="2"/>
  <c r="AE58" i="2" s="1"/>
  <c r="J3" i="5" l="1"/>
  <c r="J4" i="5"/>
  <c r="J5" i="5"/>
  <c r="D6" i="5"/>
  <c r="J6" i="5" s="1"/>
  <c r="J7" i="5"/>
  <c r="J8" i="5"/>
  <c r="J9" i="5"/>
  <c r="J10" i="5"/>
  <c r="P8" i="3"/>
  <c r="U57" i="3" s="1"/>
  <c r="X21" i="3"/>
  <c r="AI21" i="3" s="1"/>
  <c r="X22" i="3"/>
  <c r="AI22" i="3" s="1"/>
  <c r="X23" i="3"/>
  <c r="AI23" i="3" s="1"/>
  <c r="X24" i="3"/>
  <c r="AI24" i="3" s="1"/>
  <c r="X25" i="3"/>
  <c r="AI25" i="3" s="1"/>
  <c r="X26" i="3"/>
  <c r="AI26" i="3"/>
  <c r="X27" i="3"/>
  <c r="AI27" i="3" s="1"/>
  <c r="X28" i="3"/>
  <c r="AI28" i="3" s="1"/>
  <c r="X29" i="3"/>
  <c r="AI29" i="3" s="1"/>
  <c r="X30" i="3"/>
  <c r="AI30" i="3" s="1"/>
  <c r="X41" i="3"/>
  <c r="AI41" i="3" s="1"/>
  <c r="X42" i="3"/>
  <c r="AI42" i="3" s="1"/>
  <c r="X43" i="3"/>
  <c r="AI43" i="3" s="1"/>
  <c r="X44" i="3"/>
  <c r="AI44" i="3" s="1"/>
  <c r="X45" i="3"/>
  <c r="AI45" i="3" s="1"/>
  <c r="X46" i="3"/>
  <c r="AI46" i="3" s="1"/>
  <c r="X47" i="3"/>
  <c r="AI47" i="3" s="1"/>
  <c r="AI51" i="3"/>
  <c r="AI52" i="3"/>
  <c r="AI53" i="3"/>
  <c r="AI54" i="3"/>
  <c r="AD32" i="3"/>
  <c r="F60" i="3" s="1"/>
  <c r="AH17" i="3"/>
  <c r="T21" i="3"/>
  <c r="V21" i="3"/>
  <c r="T22" i="3"/>
  <c r="V22" i="3"/>
  <c r="T23" i="3"/>
  <c r="V23" i="3"/>
  <c r="T24" i="3"/>
  <c r="V24" i="3"/>
  <c r="T25" i="3"/>
  <c r="V25" i="3"/>
  <c r="T26" i="3"/>
  <c r="V26" i="3"/>
  <c r="T27" i="3"/>
  <c r="V27" i="3"/>
  <c r="T28" i="3"/>
  <c r="V28" i="3"/>
  <c r="T29" i="3"/>
  <c r="V29" i="3"/>
  <c r="T30" i="3"/>
  <c r="V30" i="3"/>
  <c r="T31" i="3"/>
  <c r="V31" i="3"/>
  <c r="X31" i="3"/>
  <c r="Z32" i="3"/>
  <c r="AB32" i="3"/>
  <c r="AC35" i="3"/>
  <c r="M36" i="3"/>
  <c r="S36" i="3"/>
  <c r="X36" i="3"/>
  <c r="AC36" i="3"/>
  <c r="AC37" i="3"/>
  <c r="AF38" i="3"/>
  <c r="V41" i="3"/>
  <c r="V42" i="3"/>
  <c r="V43" i="3"/>
  <c r="V44" i="3"/>
  <c r="V45" i="3"/>
  <c r="V46" i="3"/>
  <c r="V47" i="3"/>
  <c r="P8" i="2"/>
  <c r="U57" i="2" s="1"/>
  <c r="AI21" i="2"/>
  <c r="AI22" i="2"/>
  <c r="AI23" i="2"/>
  <c r="AI24" i="2"/>
  <c r="AI25" i="2"/>
  <c r="AI26" i="2"/>
  <c r="AI27" i="2"/>
  <c r="AI28" i="2"/>
  <c r="AI29" i="2"/>
  <c r="AI30" i="2"/>
  <c r="AI41" i="2"/>
  <c r="AI42" i="2"/>
  <c r="AI43" i="2"/>
  <c r="AI44" i="2"/>
  <c r="AI45" i="2"/>
  <c r="AI46" i="2"/>
  <c r="AI47" i="2"/>
  <c r="AI51" i="2"/>
  <c r="AI52" i="2"/>
  <c r="AI53" i="2"/>
  <c r="AI54" i="2"/>
  <c r="X32" i="2"/>
  <c r="F61" i="2" s="1"/>
  <c r="I61" i="2" s="1"/>
  <c r="AH16" i="2"/>
  <c r="Z21" i="2"/>
  <c r="AB21" i="2"/>
  <c r="AD21" i="2"/>
  <c r="Z22" i="2"/>
  <c r="AB22" i="2"/>
  <c r="AD22" i="2"/>
  <c r="Z23" i="2"/>
  <c r="AB23" i="2"/>
  <c r="AD23" i="2"/>
  <c r="Z24" i="2"/>
  <c r="AB24" i="2"/>
  <c r="AD24" i="2"/>
  <c r="Z25" i="2"/>
  <c r="AB25" i="2"/>
  <c r="AD25" i="2"/>
  <c r="Z26" i="2"/>
  <c r="AB26" i="2"/>
  <c r="AD26" i="2"/>
  <c r="Z27" i="2"/>
  <c r="AB27" i="2"/>
  <c r="AD27" i="2"/>
  <c r="Z28" i="2"/>
  <c r="AB28" i="2"/>
  <c r="AD28" i="2"/>
  <c r="Z29" i="2"/>
  <c r="AB29" i="2"/>
  <c r="AD29" i="2"/>
  <c r="Z30" i="2"/>
  <c r="AB30" i="2"/>
  <c r="AD30" i="2"/>
  <c r="Z31" i="2"/>
  <c r="AB31" i="2"/>
  <c r="AD31" i="2"/>
  <c r="T32" i="2"/>
  <c r="V32" i="2"/>
  <c r="AF35" i="2"/>
  <c r="AF36" i="2"/>
  <c r="M37" i="2"/>
  <c r="S37" i="2"/>
  <c r="X37" i="2"/>
  <c r="AF37" i="2"/>
  <c r="AC38" i="2"/>
  <c r="AB41" i="2"/>
  <c r="AD41" i="2"/>
  <c r="AB42" i="2"/>
  <c r="AD42" i="2"/>
  <c r="AB43" i="2"/>
  <c r="AD43" i="2"/>
  <c r="AB44" i="2"/>
  <c r="AD44" i="2"/>
  <c r="AB45" i="2"/>
  <c r="AD45" i="2"/>
  <c r="AB46" i="2"/>
  <c r="AD46" i="2"/>
  <c r="AB47" i="2"/>
  <c r="AD47" i="2"/>
  <c r="AC38" i="3" l="1"/>
  <c r="AI48" i="2"/>
  <c r="O61" i="3"/>
  <c r="R61" i="3" s="1"/>
  <c r="O60" i="3"/>
  <c r="R60" i="3" s="1"/>
  <c r="F61" i="3"/>
  <c r="I61" i="3" s="1"/>
  <c r="AE61" i="3" s="1"/>
  <c r="F60" i="2"/>
  <c r="I60" i="2" s="1"/>
  <c r="T32" i="3"/>
  <c r="X32" i="3"/>
  <c r="Z32" i="2"/>
  <c r="AB32" i="2"/>
  <c r="AD32" i="2"/>
  <c r="AF38" i="2"/>
  <c r="O60" i="2"/>
  <c r="R60" i="2" s="1"/>
  <c r="AI55" i="2"/>
  <c r="AI55" i="3"/>
  <c r="V32" i="3"/>
  <c r="AI32" i="3"/>
  <c r="AI32" i="2"/>
  <c r="AI48" i="3"/>
  <c r="O61" i="2"/>
  <c r="R61" i="2" s="1"/>
  <c r="AI58" i="2" l="1"/>
  <c r="AI58" i="3"/>
  <c r="AE61" i="2"/>
  <c r="AI61" i="2" s="1"/>
  <c r="AI61" i="3"/>
  <c r="G16" i="2" l="1"/>
  <c r="G16" i="3"/>
</calcChain>
</file>

<file path=xl/sharedStrings.xml><?xml version="1.0" encoding="utf-8"?>
<sst xmlns="http://schemas.openxmlformats.org/spreadsheetml/2006/main" count="355" uniqueCount="137">
  <si>
    <t>&gt;</t>
  </si>
  <si>
    <t>Place a diagram of your structure in the box on the diagram page (tab 3).</t>
  </si>
  <si>
    <r>
      <t xml:space="preserve">Fill out </t>
    </r>
    <r>
      <rPr>
        <u/>
        <sz val="14"/>
        <rFont val="Times New Roman"/>
        <family val="1"/>
      </rPr>
      <t>either</t>
    </r>
    <r>
      <rPr>
        <sz val="14"/>
        <rFont val="Times New Roman"/>
        <family val="1"/>
      </rPr>
      <t xml:space="preserve"> the US or SI version of the Mix and Cost form (tabs 2a or 2b).</t>
    </r>
  </si>
  <si>
    <t>Instructions:</t>
  </si>
  <si>
    <t>(concrete materials + admixtures + FRP) cost</t>
  </si>
  <si>
    <t>cost credit *</t>
  </si>
  <si>
    <t>--&gt;</t>
  </si>
  <si>
    <t>Percent SF:</t>
  </si>
  <si>
    <t>Percent fly ash:</t>
  </si>
  <si>
    <t>Credit</t>
  </si>
  <si>
    <t>Total Credits</t>
  </si>
  <si>
    <t>* Sustainability cost credits are applied to</t>
  </si>
  <si>
    <t>Percent slag:</t>
  </si>
  <si>
    <t>Percent cement:</t>
  </si>
  <si>
    <t>SUSTAINABILITY CREDITS</t>
  </si>
  <si>
    <t>cost premium added to concrete materials cost</t>
  </si>
  <si>
    <t>Yes</t>
  </si>
  <si>
    <t>Cost</t>
  </si>
  <si>
    <t>Total Premium</t>
  </si>
  <si>
    <t>Is cross section rectangular?</t>
  </si>
  <si>
    <t>FORMWORK MULTIPLIERS</t>
  </si>
  <si>
    <t>each</t>
  </si>
  <si>
    <t>GFRP Reinforcing Bar</t>
  </si>
  <si>
    <t>#3 bar</t>
  </si>
  <si>
    <t>Unit</t>
  </si>
  <si>
    <t>Unit Cost</t>
  </si>
  <si>
    <t>Number of Pieces Used</t>
  </si>
  <si>
    <t>Description</t>
  </si>
  <si>
    <t>Brand</t>
  </si>
  <si>
    <t>Type</t>
  </si>
  <si>
    <t>FRP REINFORCING MATERIALS</t>
  </si>
  <si>
    <t>gal</t>
  </si>
  <si>
    <t>Accelerator (non-chloride)</t>
  </si>
  <si>
    <t>Retarder</t>
  </si>
  <si>
    <t>High-Range Water Reducer (polycarboxylate)</t>
  </si>
  <si>
    <t>High-Range Water Reducer (non-polycarboxylate)</t>
  </si>
  <si>
    <t>Mid-Range Water Reducer</t>
  </si>
  <si>
    <t>Normal Water Reducer</t>
  </si>
  <si>
    <t>Air-Entrainment</t>
  </si>
  <si>
    <t>Batch Dosage (mL)</t>
  </si>
  <si>
    <t>Dosage (mL/100 kg cement)</t>
  </si>
  <si>
    <t>Batch Dosage (oz)</t>
  </si>
  <si>
    <t>Dosage (oz/cwt)</t>
  </si>
  <si>
    <t>CHEMICAL ADMIXTURES</t>
  </si>
  <si>
    <t>Average</t>
  </si>
  <si>
    <t>Water-Cement Ratio:</t>
  </si>
  <si>
    <t>Cylinder 3</t>
  </si>
  <si>
    <r>
      <t>Density (kg/m</t>
    </r>
    <r>
      <rPr>
        <vertAlign val="superscript"/>
        <sz val="14"/>
        <rFont val="Times New Roman"/>
        <family val="1"/>
      </rPr>
      <t>3</t>
    </r>
    <r>
      <rPr>
        <sz val="14"/>
        <rFont val="Times New Roman"/>
        <family val="1"/>
      </rPr>
      <t>):</t>
    </r>
  </si>
  <si>
    <t>Slump (mm):</t>
  </si>
  <si>
    <r>
      <t>Batch Size (m</t>
    </r>
    <r>
      <rPr>
        <vertAlign val="superscript"/>
        <sz val="14"/>
        <rFont val="Times New Roman"/>
        <family val="1"/>
      </rPr>
      <t>3</t>
    </r>
    <r>
      <rPr>
        <sz val="14"/>
        <rFont val="Times New Roman"/>
        <family val="1"/>
      </rPr>
      <t>):</t>
    </r>
  </si>
  <si>
    <t>Cylinder 2</t>
  </si>
  <si>
    <r>
      <t>Density (lb/ft</t>
    </r>
    <r>
      <rPr>
        <vertAlign val="superscript"/>
        <sz val="14"/>
        <rFont val="Times New Roman"/>
        <family val="1"/>
      </rPr>
      <t>3</t>
    </r>
    <r>
      <rPr>
        <sz val="14"/>
        <rFont val="Times New Roman"/>
        <family val="1"/>
      </rPr>
      <t>):</t>
    </r>
  </si>
  <si>
    <t>Slump (in.):</t>
  </si>
  <si>
    <r>
      <t>Batch Size (ft</t>
    </r>
    <r>
      <rPr>
        <vertAlign val="superscript"/>
        <sz val="14"/>
        <rFont val="Times New Roman"/>
        <family val="1"/>
      </rPr>
      <t>3</t>
    </r>
    <r>
      <rPr>
        <sz val="14"/>
        <rFont val="Times New Roman"/>
        <family val="1"/>
      </rPr>
      <t>):</t>
    </r>
  </si>
  <si>
    <t>Date Cast:</t>
  </si>
  <si>
    <t>Cylinder 1</t>
  </si>
  <si>
    <t>7 Day Strength (MPa)</t>
  </si>
  <si>
    <t>7 Day Strength (psi)</t>
  </si>
  <si>
    <t>one to bring to the competition) are produced.  This also includes any additional concrete for the slump test and any "extra" concrete left over after pouring.</t>
  </si>
  <si>
    <r>
      <rPr>
        <vertAlign val="superscript"/>
        <sz val="12"/>
        <rFont val="Times New Roman"/>
        <family val="1"/>
      </rPr>
      <t>&amp;</t>
    </r>
    <r>
      <rPr>
        <sz val="12"/>
        <rFont val="Times New Roman"/>
        <family val="1"/>
      </rPr>
      <t xml:space="preserve"> Measured Batch Weight is the weight of all materials used to produce the batch of concrete from which your competition structure and all four companion cylinders (three for 7 day tests and</t>
    </r>
  </si>
  <si>
    <r>
      <rPr>
        <vertAlign val="superscript"/>
        <sz val="12"/>
        <rFont val="Times New Roman"/>
        <family val="1"/>
      </rPr>
      <t>#</t>
    </r>
    <r>
      <rPr>
        <sz val="12"/>
        <rFont val="Times New Roman"/>
        <family val="1"/>
      </rPr>
      <t xml:space="preserve"> Total volume from mix design calculations should equal 27.00 ft</t>
    </r>
    <r>
      <rPr>
        <vertAlign val="superscript"/>
        <sz val="12"/>
        <rFont val="Times New Roman"/>
        <family val="1"/>
      </rPr>
      <t>3</t>
    </r>
    <r>
      <rPr>
        <sz val="12"/>
        <rFont val="Times New Roman"/>
        <family val="1"/>
      </rPr>
      <t>.</t>
    </r>
  </si>
  <si>
    <t>Air</t>
  </si>
  <si>
    <t>1,000 gal</t>
  </si>
  <si>
    <t>Water</t>
  </si>
  <si>
    <t>Ton</t>
  </si>
  <si>
    <t>Silica Fume meeting ASTM C1240</t>
  </si>
  <si>
    <t>Slag meeting ASTM C989</t>
  </si>
  <si>
    <t>Fly Ash meeting ASTM C618</t>
  </si>
  <si>
    <t>Blended Cement meeting ASTM C1157</t>
  </si>
  <si>
    <t>Blended Cement meeting ASTM C595</t>
  </si>
  <si>
    <t>Portland Cement meeting ASTM C150</t>
  </si>
  <si>
    <t>Lightweight Aggregate</t>
  </si>
  <si>
    <t>Fine Aggregate</t>
  </si>
  <si>
    <t>Coarse Aggregate</t>
  </si>
  <si>
    <r>
      <rPr>
        <sz val="12"/>
        <rFont val="Times New Roman"/>
        <family val="1"/>
      </rPr>
      <t xml:space="preserve">Measured Batch Weight (Mass) </t>
    </r>
    <r>
      <rPr>
        <sz val="14"/>
        <rFont val="Times New Roman"/>
        <family val="1"/>
      </rPr>
      <t xml:space="preserve">    (kg)</t>
    </r>
  </si>
  <si>
    <t>SSD Weight (Mass)                (kg)</t>
  </si>
  <si>
    <r>
      <t>Volume          (m</t>
    </r>
    <r>
      <rPr>
        <vertAlign val="superscript"/>
        <sz val="14"/>
        <rFont val="Times New Roman"/>
        <family val="1"/>
      </rPr>
      <t>3</t>
    </r>
    <r>
      <rPr>
        <sz val="14"/>
        <rFont val="Times New Roman"/>
        <family val="1"/>
      </rPr>
      <t>)</t>
    </r>
  </si>
  <si>
    <r>
      <rPr>
        <sz val="12"/>
        <rFont val="Times New Roman"/>
        <family val="1"/>
      </rPr>
      <t>Measured Batch Weight</t>
    </r>
    <r>
      <rPr>
        <vertAlign val="superscript"/>
        <sz val="12"/>
        <rFont val="Times New Roman"/>
        <family val="1"/>
      </rPr>
      <t>&amp;</t>
    </r>
    <r>
      <rPr>
        <sz val="14"/>
        <rFont val="Times New Roman"/>
        <family val="1"/>
      </rPr>
      <t xml:space="preserve"> (lbs)</t>
    </r>
  </si>
  <si>
    <t>SSD Weight (lbs)</t>
  </si>
  <si>
    <r>
      <t>Volume</t>
    </r>
    <r>
      <rPr>
        <vertAlign val="superscript"/>
        <sz val="14"/>
        <rFont val="Times New Roman"/>
        <family val="1"/>
      </rPr>
      <t>#</t>
    </r>
    <r>
      <rPr>
        <sz val="14"/>
        <rFont val="Times New Roman"/>
        <family val="1"/>
      </rPr>
      <t xml:space="preserve">          (ft</t>
    </r>
    <r>
      <rPr>
        <vertAlign val="superscript"/>
        <sz val="14"/>
        <rFont val="Times New Roman"/>
        <family val="1"/>
      </rPr>
      <t>3</t>
    </r>
    <r>
      <rPr>
        <sz val="14"/>
        <rFont val="Times New Roman"/>
        <family val="1"/>
      </rPr>
      <t>)</t>
    </r>
  </si>
  <si>
    <t>Specific Gravity</t>
  </si>
  <si>
    <t>Material</t>
  </si>
  <si>
    <r>
      <t>Mix Design for 1 m</t>
    </r>
    <r>
      <rPr>
        <vertAlign val="superscript"/>
        <sz val="14"/>
        <rFont val="Times New Roman"/>
        <family val="1"/>
      </rPr>
      <t>3</t>
    </r>
  </si>
  <si>
    <r>
      <t>Mix Design for 1 yd</t>
    </r>
    <r>
      <rPr>
        <vertAlign val="superscript"/>
        <sz val="14"/>
        <rFont val="Times New Roman"/>
        <family val="1"/>
      </rPr>
      <t>3</t>
    </r>
  </si>
  <si>
    <t>CONCRETE MATERIALS</t>
  </si>
  <si>
    <t>lb</t>
  </si>
  <si>
    <t>kN</t>
  </si>
  <si>
    <r>
      <t>Predicted ultimate load (P</t>
    </r>
    <r>
      <rPr>
        <vertAlign val="subscript"/>
        <sz val="14"/>
        <rFont val="Times New Roman"/>
        <family val="1"/>
      </rPr>
      <t>ult,predicted</t>
    </r>
    <r>
      <rPr>
        <sz val="14"/>
        <rFont val="Times New Roman"/>
        <family val="1"/>
      </rPr>
      <t>):</t>
    </r>
  </si>
  <si>
    <t>Final Cost (computed below):</t>
  </si>
  <si>
    <t>By submitting this form, I, the faculty advisor, acknowledge this information is correct. The students have adhered to the contest rules, and the specimens have been made and cured in compliance with the rules.</t>
  </si>
  <si>
    <t>No</t>
  </si>
  <si>
    <t>Faculty Advisor:</t>
  </si>
  <si>
    <t>TYPE 2</t>
  </si>
  <si>
    <t>Beam Mark:</t>
  </si>
  <si>
    <t>TYPE 1</t>
  </si>
  <si>
    <t>Degree/Graduation Date</t>
  </si>
  <si>
    <t>Name</t>
  </si>
  <si>
    <t>STUDENT INFORMATION</t>
  </si>
  <si>
    <t>School:</t>
  </si>
  <si>
    <t>GENERAL INFORMATION</t>
  </si>
  <si>
    <t>Official Mix and Cost Form (US Units Version)</t>
  </si>
  <si>
    <r>
      <rPr>
        <vertAlign val="superscript"/>
        <sz val="12"/>
        <rFont val="Times New Roman"/>
        <family val="1"/>
      </rPr>
      <t>#</t>
    </r>
    <r>
      <rPr>
        <sz val="12"/>
        <rFont val="Times New Roman"/>
        <family val="1"/>
      </rPr>
      <t xml:space="preserve"> Total volume from mix design calculations should equal 1.000 m</t>
    </r>
    <r>
      <rPr>
        <vertAlign val="superscript"/>
        <sz val="12"/>
        <rFont val="Times New Roman"/>
        <family val="1"/>
      </rPr>
      <t>3</t>
    </r>
    <r>
      <rPr>
        <sz val="12"/>
        <rFont val="Times New Roman"/>
        <family val="1"/>
      </rPr>
      <t>.</t>
    </r>
  </si>
  <si>
    <r>
      <rPr>
        <sz val="12"/>
        <rFont val="Times New Roman"/>
        <family val="1"/>
      </rPr>
      <t>Measured Batch Weight (Mass)</t>
    </r>
    <r>
      <rPr>
        <vertAlign val="superscript"/>
        <sz val="12"/>
        <rFont val="Times New Roman"/>
        <family val="1"/>
      </rPr>
      <t>&amp;</t>
    </r>
    <r>
      <rPr>
        <sz val="12"/>
        <rFont val="Times New Roman"/>
        <family val="1"/>
      </rPr>
      <t xml:space="preserve"> </t>
    </r>
    <r>
      <rPr>
        <sz val="14"/>
        <rFont val="Times New Roman"/>
        <family val="1"/>
      </rPr>
      <t xml:space="preserve">    (kg)</t>
    </r>
  </si>
  <si>
    <r>
      <t>SSD Weight (Mass)</t>
    </r>
    <r>
      <rPr>
        <vertAlign val="superscript"/>
        <sz val="14"/>
        <rFont val="Times New Roman"/>
        <family val="1"/>
      </rPr>
      <t>#</t>
    </r>
    <r>
      <rPr>
        <sz val="14"/>
        <rFont val="Times New Roman"/>
        <family val="1"/>
      </rPr>
      <t xml:space="preserve">                (kg)</t>
    </r>
  </si>
  <si>
    <r>
      <rPr>
        <sz val="12"/>
        <rFont val="Times New Roman"/>
        <family val="1"/>
      </rPr>
      <t>Measured Batch Weight</t>
    </r>
    <r>
      <rPr>
        <sz val="14"/>
        <rFont val="Times New Roman"/>
        <family val="1"/>
      </rPr>
      <t xml:space="preserve"> (lbs)</t>
    </r>
  </si>
  <si>
    <r>
      <t>Volume</t>
    </r>
    <r>
      <rPr>
        <sz val="14"/>
        <rFont val="Times New Roman"/>
        <family val="1"/>
      </rPr>
      <t xml:space="preserve">          (ft</t>
    </r>
    <r>
      <rPr>
        <vertAlign val="superscript"/>
        <sz val="14"/>
        <rFont val="Times New Roman"/>
        <family val="1"/>
      </rPr>
      <t>3</t>
    </r>
    <r>
      <rPr>
        <sz val="14"/>
        <rFont val="Times New Roman"/>
        <family val="1"/>
      </rPr>
      <t>)</t>
    </r>
  </si>
  <si>
    <t>Official Mix and Cost Form (SI Units Version)</t>
  </si>
  <si>
    <t>place diagram here</t>
  </si>
  <si>
    <t>Diagram of FRP Reinforcing Materials Placement and Dimensions</t>
  </si>
  <si>
    <t>oz/cwt</t>
  </si>
  <si>
    <t>=</t>
  </si>
  <si>
    <t>ml/ 100 kg cement</t>
  </si>
  <si>
    <t>oz</t>
  </si>
  <si>
    <t>ml</t>
  </si>
  <si>
    <t>psi</t>
  </si>
  <si>
    <t>MPa</t>
  </si>
  <si>
    <t>in</t>
  </si>
  <si>
    <t>mm</t>
  </si>
  <si>
    <r>
      <t>yd</t>
    </r>
    <r>
      <rPr>
        <vertAlign val="superscript"/>
        <sz val="14"/>
        <rFont val="Times New Roman"/>
        <family val="1"/>
      </rPr>
      <t>3</t>
    </r>
  </si>
  <si>
    <r>
      <t>m</t>
    </r>
    <r>
      <rPr>
        <vertAlign val="superscript"/>
        <sz val="14"/>
        <rFont val="Times New Roman"/>
        <family val="1"/>
      </rPr>
      <t>3</t>
    </r>
  </si>
  <si>
    <r>
      <t>ft</t>
    </r>
    <r>
      <rPr>
        <vertAlign val="superscript"/>
        <sz val="14"/>
        <rFont val="Times New Roman"/>
        <family val="1"/>
      </rPr>
      <t>3</t>
    </r>
  </si>
  <si>
    <t>kg</t>
  </si>
  <si>
    <t>Name/Degree/Graduation Date</t>
  </si>
  <si>
    <t>STUDENT INFORMATION (LIST UP TO 8 STUDENTS)</t>
  </si>
  <si>
    <t>ACI FALL 2023 CONVENTION                                                                                             STUDENT FRP COMPOSITES COMPETITION</t>
  </si>
  <si>
    <t>Bring a hardcopy of both the form and diagram to the competition on October 29, 2023.</t>
  </si>
  <si>
    <t>Send this Excel file back to students@concrete.org by the submission deadline of October 6, 2023.</t>
  </si>
  <si>
    <t>ACI FALL 2023 CONVENTION - STUDENT "FRP COMPOSITES" COMPETITION</t>
  </si>
  <si>
    <t xml:space="preserve">   An electronic version of this sheet must be submitted by October 6, 2023 to students@concrete.org.</t>
  </si>
  <si>
    <t>A hardcopy of this sheet must be submitted with the test specimens on October 29, 2023.</t>
  </si>
  <si>
    <t>ACI FALL 2023 CONVENTION - STUDENT FRP COMPOSITES COMPETITION</t>
  </si>
  <si>
    <t>An electronic version of this form must be submitted by October 6, 2023 to students@concrete.org.  A hardcopy of this form must be C4submitted with the test specimens at the competition on October 29, 2023.</t>
  </si>
  <si>
    <t>BFRP Reinforcing Bar</t>
  </si>
  <si>
    <r>
      <t xml:space="preserve">BasaFlex </t>
    </r>
    <r>
      <rPr>
        <vertAlign val="superscript"/>
        <sz val="14"/>
        <rFont val="Times New Roman"/>
        <family val="1"/>
      </rPr>
      <t>TM</t>
    </r>
  </si>
  <si>
    <t xml:space="preserve">PINKBAR® </t>
  </si>
  <si>
    <t>MST-BAR</t>
  </si>
  <si>
    <t xml:space="preserve">Gbar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</si>
</sst>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0.000"/>
  </numFmts>
  <fonts count="23" x14ac:knownFonts="1">
    <font>
      <sz val="14"/>
      <name val="Times New Roman"/>
      <family val="1"/>
    </font>
    <font>
      <sz val="14"/>
      <name val="Times New Roman"/>
      <family val="1"/>
    </font>
    <font>
      <u/>
      <sz val="14"/>
      <name val="Times New Roman"/>
      <family val="1"/>
    </font>
    <font>
      <b/>
      <sz val="14"/>
      <name val="Times New Roman"/>
      <family val="1"/>
    </font>
    <font>
      <b/>
      <u/>
      <sz val="14"/>
      <name val="Times New Roman"/>
      <family val="1"/>
    </font>
    <font>
      <b/>
      <sz val="16"/>
      <name val="Times New Roman"/>
      <family val="1"/>
    </font>
    <font>
      <b/>
      <sz val="14"/>
      <color rgb="FF00B050"/>
      <name val="Times New Roman"/>
      <family val="1"/>
    </font>
    <font>
      <sz val="14"/>
      <color rgb="FFFF0000"/>
      <name val="Times New Roman"/>
      <family val="1"/>
    </font>
    <font>
      <sz val="14"/>
      <color rgb="FF00B050"/>
      <name val="Times New Roman"/>
      <family val="1"/>
    </font>
    <font>
      <sz val="12"/>
      <name val="Times New Roman"/>
      <family val="1"/>
    </font>
    <font>
      <sz val="10"/>
      <name val="Times New Roman"/>
      <family val="1"/>
    </font>
    <font>
      <vertAlign val="superscript"/>
      <sz val="14"/>
      <name val="Times New Roman"/>
      <family val="1"/>
    </font>
    <font>
      <vertAlign val="superscript"/>
      <sz val="12"/>
      <name val="Times New Roman"/>
      <family val="1"/>
    </font>
    <font>
      <vertAlign val="subscript"/>
      <sz val="14"/>
      <name val="Times New Roman"/>
      <family val="1"/>
    </font>
    <font>
      <i/>
      <sz val="12"/>
      <name val="Times New Roman"/>
      <family val="1"/>
    </font>
    <font>
      <sz val="14"/>
      <color theme="0"/>
      <name val="Times New Roman"/>
      <family val="1"/>
    </font>
    <font>
      <b/>
      <sz val="12"/>
      <color rgb="FFFF0000"/>
      <name val="Times New Roman"/>
      <family val="1"/>
    </font>
    <font>
      <b/>
      <sz val="10"/>
      <name val="Times New Roman"/>
      <family val="1"/>
    </font>
    <font>
      <b/>
      <sz val="12"/>
      <name val="Times New Roman"/>
      <family val="1"/>
    </font>
    <font>
      <sz val="48"/>
      <color theme="0" tint="-0.14999847407452621"/>
      <name val="Times New Roman"/>
      <family val="1"/>
    </font>
    <font>
      <sz val="16"/>
      <name val="Times New Roman"/>
      <family val="1"/>
    </font>
    <font>
      <b/>
      <sz val="12"/>
      <name val="Arial"/>
      <family val="2"/>
      <charset val="204"/>
    </font>
    <font>
      <b/>
      <sz val="12"/>
      <color indexed="8"/>
      <name val="Arial"/>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indexed="65"/>
        <bgColor indexed="64"/>
      </patternFill>
    </fill>
  </fills>
  <borders count="34">
    <border>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double">
        <color auto="1"/>
      </top>
      <bottom/>
      <diagonal/>
    </border>
    <border>
      <left style="thin">
        <color auto="1"/>
      </left>
      <right/>
      <top style="double">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s>
  <cellStyleXfs count="2">
    <xf numFmtId="0" fontId="0" fillId="0" borderId="0"/>
    <xf numFmtId="9" fontId="1" fillId="0" borderId="0" applyFont="0" applyFill="0" applyBorder="0" applyAlignment="0" applyProtection="0"/>
  </cellStyleXfs>
  <cellXfs count="218">
    <xf numFmtId="0" fontId="0" fillId="0" borderId="0" xfId="0"/>
    <xf numFmtId="0" fontId="0" fillId="0" borderId="0" xfId="0" applyAlignment="1">
      <alignment horizontal="right"/>
    </xf>
    <xf numFmtId="0" fontId="3" fillId="0" borderId="0" xfId="0" applyFont="1"/>
    <xf numFmtId="0" fontId="4" fillId="0" borderId="0" xfId="0" applyFont="1"/>
    <xf numFmtId="0" fontId="5" fillId="0" borderId="0" xfId="0" applyFont="1"/>
    <xf numFmtId="0" fontId="0" fillId="0" borderId="0" xfId="0" applyAlignment="1">
      <alignment vertical="center"/>
    </xf>
    <xf numFmtId="0" fontId="5" fillId="0" borderId="0" xfId="0" applyFont="1" applyAlignment="1">
      <alignment vertical="center"/>
    </xf>
    <xf numFmtId="0" fontId="0" fillId="2" borderId="3" xfId="0" applyFill="1" applyBorder="1" applyAlignment="1">
      <alignment horizontal="center"/>
    </xf>
    <xf numFmtId="9" fontId="0" fillId="0" borderId="4" xfId="1" applyFont="1" applyBorder="1" applyProtection="1"/>
    <xf numFmtId="0" fontId="0" fillId="0" borderId="0" xfId="0" quotePrefix="1" applyAlignment="1">
      <alignment horizontal="right"/>
    </xf>
    <xf numFmtId="0" fontId="0" fillId="2" borderId="10" xfId="0"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left" vertical="top" wrapText="1"/>
    </xf>
    <xf numFmtId="0" fontId="0" fillId="0" borderId="4" xfId="0" applyBorder="1" applyAlignment="1">
      <alignment horizontal="center"/>
    </xf>
    <xf numFmtId="0" fontId="0" fillId="2" borderId="1" xfId="0" applyFill="1" applyBorder="1"/>
    <xf numFmtId="0" fontId="0" fillId="2" borderId="12" xfId="0" applyFill="1" applyBorder="1"/>
    <xf numFmtId="0" fontId="0" fillId="2" borderId="2" xfId="0" applyFill="1" applyBorder="1"/>
    <xf numFmtId="0" fontId="0" fillId="2" borderId="5" xfId="0" applyFill="1" applyBorder="1"/>
    <xf numFmtId="0" fontId="0" fillId="2" borderId="0" xfId="0" applyFill="1"/>
    <xf numFmtId="0" fontId="0" fillId="2" borderId="14" xfId="0" applyFill="1" applyBorder="1"/>
    <xf numFmtId="0" fontId="0" fillId="0" borderId="15" xfId="0" applyBorder="1" applyAlignment="1">
      <alignment horizontal="center"/>
    </xf>
    <xf numFmtId="0" fontId="0" fillId="0" borderId="19" xfId="0" applyBorder="1" applyAlignment="1">
      <alignment horizontal="center"/>
    </xf>
    <xf numFmtId="0" fontId="0" fillId="2" borderId="20" xfId="0" applyFill="1" applyBorder="1"/>
    <xf numFmtId="0" fontId="0" fillId="2" borderId="19" xfId="0" applyFill="1" applyBorder="1"/>
    <xf numFmtId="0" fontId="0" fillId="2" borderId="21" xfId="0" applyFill="1" applyBorder="1"/>
    <xf numFmtId="165" fontId="0" fillId="0" borderId="0" xfId="0" applyNumberFormat="1" applyAlignment="1">
      <alignment horizontal="center"/>
    </xf>
    <xf numFmtId="2" fontId="0" fillId="0" borderId="0" xfId="0" applyNumberFormat="1" applyAlignment="1">
      <alignment horizontal="center"/>
    </xf>
    <xf numFmtId="2" fontId="0" fillId="0" borderId="0" xfId="0" quotePrefix="1" applyNumberFormat="1" applyAlignment="1">
      <alignment horizontal="center"/>
    </xf>
    <xf numFmtId="0" fontId="9" fillId="4" borderId="0" xfId="0" applyFont="1" applyFill="1"/>
    <xf numFmtId="0" fontId="9" fillId="4" borderId="0" xfId="0" applyFont="1" applyFill="1" applyAlignment="1">
      <alignment horizontal="left" indent="1"/>
    </xf>
    <xf numFmtId="0" fontId="0" fillId="0" borderId="21" xfId="0" applyBorder="1" applyAlignment="1">
      <alignment horizontal="center"/>
    </xf>
    <xf numFmtId="0" fontId="10" fillId="2" borderId="11" xfId="0" applyFont="1" applyFill="1" applyBorder="1" applyAlignment="1">
      <alignment horizontal="center" shrinkToFit="1"/>
    </xf>
    <xf numFmtId="0" fontId="10" fillId="0" borderId="19" xfId="0" applyFont="1" applyBorder="1" applyAlignment="1">
      <alignment horizontal="center" shrinkToFit="1"/>
    </xf>
    <xf numFmtId="0" fontId="0" fillId="0" borderId="7"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14" fillId="0" borderId="0" xfId="0" applyFont="1" applyAlignment="1">
      <alignment vertical="center" wrapText="1"/>
    </xf>
    <xf numFmtId="0" fontId="15" fillId="0" borderId="0" xfId="0" applyFont="1"/>
    <xf numFmtId="0" fontId="0" fillId="0" borderId="14" xfId="0" applyBorder="1" applyAlignment="1">
      <alignment horizontal="right"/>
    </xf>
    <xf numFmtId="0" fontId="16" fillId="0" borderId="5" xfId="0" applyFont="1" applyBorder="1" applyAlignment="1">
      <alignment wrapText="1"/>
    </xf>
    <xf numFmtId="0" fontId="16" fillId="0" borderId="0" xfId="0" applyFont="1" applyAlignment="1">
      <alignment wrapText="1"/>
    </xf>
    <xf numFmtId="0" fontId="3" fillId="0" borderId="0" xfId="0" applyFont="1" applyAlignment="1">
      <alignment horizontal="center" shrinkToFit="1"/>
    </xf>
    <xf numFmtId="0" fontId="17" fillId="0" borderId="0" xfId="0" applyFont="1"/>
    <xf numFmtId="0" fontId="9" fillId="0" borderId="0" xfId="0" applyFont="1"/>
    <xf numFmtId="0" fontId="18" fillId="0" borderId="0" xfId="0" applyFont="1" applyAlignment="1">
      <alignment horizontal="center" shrinkToFit="1"/>
    </xf>
    <xf numFmtId="0" fontId="21" fillId="0" borderId="0" xfId="0" applyFont="1"/>
    <xf numFmtId="0" fontId="22" fillId="0" borderId="0" xfId="0" applyFont="1"/>
    <xf numFmtId="0" fontId="14" fillId="0" borderId="0" xfId="0" applyFont="1" applyAlignment="1">
      <alignment horizontal="left" wrapText="1"/>
    </xf>
    <xf numFmtId="18" fontId="0" fillId="3" borderId="7" xfId="0" applyNumberFormat="1" applyFill="1" applyBorder="1" applyAlignment="1" applyProtection="1">
      <alignment horizontal="center"/>
      <protection locked="0"/>
    </xf>
    <xf numFmtId="18" fontId="0" fillId="3" borderId="11" xfId="0" applyNumberFormat="1" applyFill="1" applyBorder="1" applyAlignment="1" applyProtection="1">
      <alignment horizontal="center"/>
      <protection locked="0"/>
    </xf>
    <xf numFmtId="18" fontId="0" fillId="3" borderId="6" xfId="0" applyNumberFormat="1" applyFill="1" applyBorder="1" applyAlignment="1" applyProtection="1">
      <alignment horizontal="center"/>
      <protection locked="0"/>
    </xf>
    <xf numFmtId="0" fontId="16" fillId="0" borderId="0" xfId="0" applyFont="1" applyAlignment="1">
      <alignment horizontal="left" vertical="top" wrapText="1"/>
    </xf>
    <xf numFmtId="9" fontId="0" fillId="0" borderId="0" xfId="1" applyFont="1" applyFill="1" applyBorder="1" applyProtection="1"/>
    <xf numFmtId="18" fontId="0" fillId="0" borderId="0" xfId="0" applyNumberFormat="1" applyAlignment="1" applyProtection="1">
      <alignment horizontal="center"/>
      <protection locked="0"/>
    </xf>
    <xf numFmtId="0" fontId="5" fillId="0" borderId="0" xfId="0" applyFont="1" applyAlignment="1">
      <alignment horizontal="center" vertical="center" wrapText="1"/>
    </xf>
    <xf numFmtId="0" fontId="0" fillId="3" borderId="4" xfId="0" applyFill="1" applyBorder="1" applyAlignment="1" applyProtection="1">
      <alignment horizontal="center"/>
      <protection locked="0"/>
    </xf>
    <xf numFmtId="0" fontId="14" fillId="0" borderId="0" xfId="0" applyFont="1" applyAlignment="1">
      <alignment horizontal="left" wrapText="1"/>
    </xf>
    <xf numFmtId="9" fontId="0" fillId="0" borderId="4" xfId="1" applyFont="1" applyBorder="1" applyAlignment="1" applyProtection="1">
      <alignment horizontal="center"/>
    </xf>
    <xf numFmtId="0" fontId="0" fillId="0" borderId="0" xfId="0" applyAlignment="1">
      <alignment horizontal="right"/>
    </xf>
    <xf numFmtId="0" fontId="0" fillId="0" borderId="5" xfId="0" applyBorder="1" applyAlignment="1">
      <alignment horizontal="right"/>
    </xf>
    <xf numFmtId="10" fontId="0" fillId="0" borderId="7" xfId="1" applyNumberFormat="1" applyFont="1" applyBorder="1" applyAlignment="1" applyProtection="1">
      <alignment horizontal="center"/>
    </xf>
    <xf numFmtId="10" fontId="0" fillId="0" borderId="6" xfId="1" applyNumberFormat="1" applyFont="1" applyBorder="1" applyAlignment="1" applyProtection="1">
      <alignment horizontal="center"/>
    </xf>
    <xf numFmtId="0" fontId="0" fillId="0" borderId="0" xfId="0" applyAlignment="1">
      <alignment horizontal="left" wrapText="1"/>
    </xf>
    <xf numFmtId="0" fontId="0" fillId="0" borderId="5" xfId="0" applyBorder="1" applyAlignment="1">
      <alignment horizontal="left" wrapText="1"/>
    </xf>
    <xf numFmtId="165" fontId="0" fillId="3" borderId="4" xfId="0" applyNumberFormat="1" applyFill="1" applyBorder="1" applyAlignment="1" applyProtection="1">
      <alignment horizontal="center"/>
      <protection locked="0"/>
    </xf>
    <xf numFmtId="0" fontId="0" fillId="4" borderId="9" xfId="0" applyFill="1" applyBorder="1" applyAlignment="1">
      <alignment horizontal="center"/>
    </xf>
    <xf numFmtId="0" fontId="0" fillId="4" borderId="22" xfId="0" applyFill="1" applyBorder="1" applyAlignment="1">
      <alignment horizontal="center"/>
    </xf>
    <xf numFmtId="0" fontId="0" fillId="4" borderId="8" xfId="0" applyFill="1" applyBorder="1" applyAlignment="1">
      <alignment horizontal="center"/>
    </xf>
    <xf numFmtId="0" fontId="0" fillId="4" borderId="23" xfId="0" applyFill="1" applyBorder="1" applyAlignment="1">
      <alignment horizontal="center"/>
    </xf>
    <xf numFmtId="0" fontId="0" fillId="4" borderId="9" xfId="0" applyFill="1" applyBorder="1" applyAlignment="1">
      <alignment horizontal="center" wrapText="1"/>
    </xf>
    <xf numFmtId="0" fontId="0" fillId="4" borderId="22" xfId="0" applyFill="1" applyBorder="1" applyAlignment="1">
      <alignment horizontal="center" wrapText="1"/>
    </xf>
    <xf numFmtId="0" fontId="0" fillId="0" borderId="22" xfId="0" applyBorder="1" applyAlignment="1">
      <alignment horizontal="center" wrapText="1"/>
    </xf>
    <xf numFmtId="0" fontId="0" fillId="2" borderId="21" xfId="0" applyFill="1" applyBorder="1" applyAlignment="1">
      <alignment horizontal="center"/>
    </xf>
    <xf numFmtId="0" fontId="0" fillId="2" borderId="0" xfId="0" applyFill="1" applyAlignment="1">
      <alignment horizontal="center"/>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3" xfId="0" applyBorder="1" applyAlignment="1">
      <alignment horizontal="center"/>
    </xf>
    <xf numFmtId="2" fontId="0" fillId="3" borderId="17" xfId="0" applyNumberFormat="1" applyFill="1" applyBorder="1" applyAlignment="1" applyProtection="1">
      <alignment horizontal="center"/>
      <protection locked="0"/>
    </xf>
    <xf numFmtId="2" fontId="0" fillId="3" borderId="16" xfId="0" applyNumberFormat="1" applyFill="1" applyBorder="1" applyAlignment="1" applyProtection="1">
      <alignment horizontal="center"/>
      <protection locked="0"/>
    </xf>
    <xf numFmtId="0" fontId="0" fillId="3" borderId="16" xfId="0" applyFill="1" applyBorder="1" applyAlignment="1" applyProtection="1">
      <alignment horizontal="center"/>
      <protection locked="0"/>
    </xf>
    <xf numFmtId="164" fontId="0" fillId="0" borderId="4" xfId="0" applyNumberFormat="1" applyBorder="1" applyAlignment="1">
      <alignment horizontal="center"/>
    </xf>
    <xf numFmtId="44" fontId="6" fillId="0" borderId="2" xfId="0" applyNumberFormat="1" applyFont="1" applyBorder="1" applyAlignment="1">
      <alignment horizontal="center"/>
    </xf>
    <xf numFmtId="44" fontId="6" fillId="0" borderId="1" xfId="0" applyNumberFormat="1" applyFont="1" applyBorder="1" applyAlignment="1">
      <alignment horizontal="center"/>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0" fillId="0" borderId="4" xfId="0" applyBorder="1" applyAlignment="1">
      <alignment horizontal="center" wrapText="1"/>
    </xf>
    <xf numFmtId="0" fontId="6" fillId="0" borderId="9" xfId="0" applyFont="1" applyBorder="1" applyAlignment="1">
      <alignment horizontal="center" wrapText="1"/>
    </xf>
    <xf numFmtId="0" fontId="6" fillId="0" borderId="8" xfId="0" applyFont="1" applyBorder="1" applyAlignment="1">
      <alignment horizontal="center" wrapText="1"/>
    </xf>
    <xf numFmtId="164" fontId="0" fillId="0" borderId="19" xfId="0" applyNumberFormat="1" applyBorder="1" applyAlignment="1">
      <alignment horizontal="center"/>
    </xf>
    <xf numFmtId="164" fontId="0" fillId="0" borderId="20" xfId="0" applyNumberFormat="1" applyBorder="1" applyAlignment="1">
      <alignment horizontal="center"/>
    </xf>
    <xf numFmtId="44" fontId="6" fillId="0" borderId="19" xfId="0" applyNumberFormat="1" applyFont="1" applyBorder="1" applyAlignment="1">
      <alignment horizontal="center"/>
    </xf>
    <xf numFmtId="44" fontId="6" fillId="0" borderId="20" xfId="0" applyNumberFormat="1" applyFont="1" applyBorder="1" applyAlignment="1">
      <alignment horizontal="center"/>
    </xf>
    <xf numFmtId="44" fontId="8" fillId="0" borderId="4" xfId="0" applyNumberFormat="1" applyFont="1" applyBorder="1" applyAlignment="1">
      <alignment horizontal="center"/>
    </xf>
    <xf numFmtId="0" fontId="0" fillId="0" borderId="0" xfId="0" applyAlignment="1">
      <alignment horizontal="center"/>
    </xf>
    <xf numFmtId="1" fontId="0" fillId="0" borderId="0" xfId="0" applyNumberFormat="1" applyAlignment="1" applyProtection="1">
      <alignment horizontal="center"/>
      <protection locked="0"/>
    </xf>
    <xf numFmtId="1" fontId="0" fillId="0" borderId="0" xfId="0" applyNumberFormat="1" applyProtection="1">
      <protection locked="0"/>
    </xf>
    <xf numFmtId="0" fontId="0" fillId="0" borderId="7"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1" fontId="0" fillId="3" borderId="4" xfId="0" applyNumberFormat="1" applyFill="1" applyBorder="1" applyAlignment="1" applyProtection="1">
      <alignment horizontal="center"/>
      <protection locked="0"/>
    </xf>
    <xf numFmtId="1" fontId="0" fillId="3" borderId="4" xfId="0" applyNumberFormat="1" applyFill="1" applyBorder="1" applyProtection="1">
      <protection locked="0"/>
    </xf>
    <xf numFmtId="0" fontId="0" fillId="0" borderId="4" xfId="0" applyBorder="1" applyAlignment="1">
      <alignment horizontal="center"/>
    </xf>
    <xf numFmtId="44" fontId="6" fillId="0" borderId="7" xfId="0" applyNumberFormat="1" applyFont="1" applyBorder="1" applyAlignment="1">
      <alignment horizontal="center"/>
    </xf>
    <xf numFmtId="44" fontId="6" fillId="0" borderId="6" xfId="0" applyNumberFormat="1" applyFont="1" applyBorder="1" applyAlignment="1">
      <alignment horizontal="center"/>
    </xf>
    <xf numFmtId="0" fontId="0" fillId="3" borderId="7"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0" borderId="0" xfId="0" applyAlignment="1">
      <alignment horizontal="left" wrapText="1" indent="1"/>
    </xf>
    <xf numFmtId="0" fontId="0" fillId="0" borderId="5" xfId="0" applyBorder="1" applyAlignment="1">
      <alignment horizontal="left" wrapText="1" indent="1"/>
    </xf>
    <xf numFmtId="2" fontId="0" fillId="3" borderId="7" xfId="0" applyNumberFormat="1" applyFill="1" applyBorder="1" applyAlignment="1" applyProtection="1">
      <alignment horizontal="center"/>
      <protection locked="0"/>
    </xf>
    <xf numFmtId="2" fontId="0" fillId="3" borderId="11" xfId="0" applyNumberFormat="1" applyFill="1" applyBorder="1" applyAlignment="1" applyProtection="1">
      <alignment horizontal="center"/>
      <protection locked="0"/>
    </xf>
    <xf numFmtId="2" fontId="0" fillId="3" borderId="6" xfId="0" applyNumberFormat="1" applyFill="1" applyBorder="1" applyAlignment="1" applyProtection="1">
      <alignment horizontal="center"/>
      <protection locked="0"/>
    </xf>
    <xf numFmtId="0" fontId="7" fillId="0" borderId="0" xfId="0" applyFont="1" applyAlignment="1">
      <alignment horizontal="left" vertical="top" wrapText="1"/>
    </xf>
    <xf numFmtId="166" fontId="0" fillId="0" borderId="4" xfId="0" applyNumberFormat="1" applyBorder="1" applyAlignment="1">
      <alignment horizontal="center"/>
    </xf>
    <xf numFmtId="3" fontId="0" fillId="0" borderId="7" xfId="0" applyNumberFormat="1" applyBorder="1" applyAlignment="1">
      <alignment horizontal="center"/>
    </xf>
    <xf numFmtId="3" fontId="0" fillId="0" borderId="6" xfId="0" applyNumberFormat="1" applyBorder="1" applyAlignment="1">
      <alignment horizontal="center"/>
    </xf>
    <xf numFmtId="165" fontId="0" fillId="0" borderId="7" xfId="0" applyNumberFormat="1" applyBorder="1" applyAlignment="1">
      <alignment horizontal="center"/>
    </xf>
    <xf numFmtId="165" fontId="0" fillId="0" borderId="6" xfId="0" applyNumberFormat="1" applyBorder="1" applyAlignment="1">
      <alignment horizontal="center"/>
    </xf>
    <xf numFmtId="44" fontId="8" fillId="0" borderId="3" xfId="0" applyNumberFormat="1" applyFont="1" applyBorder="1" applyAlignment="1">
      <alignment horizontal="center"/>
    </xf>
    <xf numFmtId="0" fontId="0" fillId="0" borderId="4" xfId="0" applyBorder="1" applyAlignment="1">
      <alignment horizontal="center" shrinkToFit="1"/>
    </xf>
    <xf numFmtId="2" fontId="0" fillId="3" borderId="4" xfId="0" applyNumberFormat="1" applyFill="1" applyBorder="1" applyAlignment="1" applyProtection="1">
      <alignment horizontal="center"/>
      <protection locked="0"/>
    </xf>
    <xf numFmtId="3" fontId="0" fillId="0" borderId="4" xfId="0" applyNumberFormat="1" applyBorder="1" applyAlignment="1">
      <alignment horizontal="center"/>
    </xf>
    <xf numFmtId="1" fontId="0" fillId="0" borderId="4" xfId="0" applyNumberFormat="1" applyBorder="1" applyAlignment="1">
      <alignment horizontal="center"/>
    </xf>
    <xf numFmtId="0" fontId="6" fillId="0" borderId="19" xfId="0" applyFont="1" applyBorder="1" applyAlignment="1">
      <alignment horizontal="center" wrapText="1"/>
    </xf>
    <xf numFmtId="0" fontId="6" fillId="0" borderId="20" xfId="0" applyFont="1" applyBorder="1" applyAlignment="1">
      <alignment horizontal="center" wrapText="1"/>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2" fontId="0" fillId="3" borderId="1" xfId="0" applyNumberFormat="1" applyFill="1" applyBorder="1" applyAlignment="1" applyProtection="1">
      <alignment horizontal="center"/>
      <protection locked="0"/>
    </xf>
    <xf numFmtId="2" fontId="0" fillId="3" borderId="3" xfId="0" applyNumberFormat="1" applyFill="1" applyBorder="1" applyAlignment="1" applyProtection="1">
      <alignment horizontal="center"/>
      <protection locked="0"/>
    </xf>
    <xf numFmtId="165" fontId="0" fillId="3" borderId="3" xfId="0" applyNumberFormat="1" applyFill="1" applyBorder="1" applyAlignment="1" applyProtection="1">
      <alignment horizontal="center"/>
      <protection locked="0"/>
    </xf>
    <xf numFmtId="3" fontId="0" fillId="0" borderId="3" xfId="0" applyNumberFormat="1" applyBorder="1" applyAlignment="1">
      <alignment horizontal="center"/>
    </xf>
    <xf numFmtId="44" fontId="8" fillId="0" borderId="15" xfId="0" applyNumberFormat="1" applyFont="1" applyBorder="1" applyAlignment="1">
      <alignment horizontal="center"/>
    </xf>
    <xf numFmtId="0" fontId="0" fillId="4" borderId="8" xfId="0" applyFill="1" applyBorder="1" applyAlignment="1">
      <alignment horizontal="center" wrapText="1"/>
    </xf>
    <xf numFmtId="0" fontId="0" fillId="4" borderId="23" xfId="0" applyFill="1" applyBorder="1" applyAlignment="1">
      <alignment horizontal="center" wrapText="1"/>
    </xf>
    <xf numFmtId="0" fontId="10" fillId="4" borderId="8" xfId="0" applyFont="1" applyFill="1" applyBorder="1" applyAlignment="1">
      <alignment horizontal="center" wrapText="1"/>
    </xf>
    <xf numFmtId="0" fontId="10" fillId="4" borderId="23" xfId="0" applyFont="1" applyFill="1" applyBorder="1" applyAlignment="1">
      <alignment horizontal="center" wrapText="1"/>
    </xf>
    <xf numFmtId="0" fontId="9" fillId="4" borderId="23" xfId="0" applyFont="1" applyFill="1" applyBorder="1" applyAlignment="1">
      <alignment horizontal="center" wrapText="1"/>
    </xf>
    <xf numFmtId="0" fontId="0" fillId="0" borderId="9" xfId="0" applyBorder="1" applyAlignment="1">
      <alignment horizontal="center" wrapText="1"/>
    </xf>
    <xf numFmtId="0" fontId="0" fillId="0" borderId="8" xfId="0" applyBorder="1" applyAlignment="1">
      <alignment horizontal="center" wrapText="1"/>
    </xf>
    <xf numFmtId="165" fontId="0" fillId="0" borderId="11" xfId="0" applyNumberFormat="1" applyBorder="1" applyAlignment="1">
      <alignment horizontal="center"/>
    </xf>
    <xf numFmtId="0" fontId="9" fillId="0" borderId="0" xfId="0" applyFont="1" applyAlignment="1">
      <alignment horizontal="right"/>
    </xf>
    <xf numFmtId="1" fontId="0" fillId="0" borderId="7" xfId="0" applyNumberFormat="1" applyBorder="1" applyAlignment="1">
      <alignment horizontal="center"/>
    </xf>
    <xf numFmtId="1" fontId="0" fillId="0" borderId="11" xfId="0" applyNumberFormat="1" applyBorder="1" applyAlignment="1">
      <alignment horizontal="center"/>
    </xf>
    <xf numFmtId="1" fontId="0" fillId="0" borderId="6" xfId="0" applyNumberFormat="1" applyBorder="1" applyAlignment="1">
      <alignment horizontal="center"/>
    </xf>
    <xf numFmtId="14" fontId="0" fillId="3" borderId="4" xfId="0" applyNumberFormat="1" applyFill="1" applyBorder="1" applyAlignment="1" applyProtection="1">
      <alignment horizontal="center"/>
      <protection locked="0"/>
    </xf>
    <xf numFmtId="165" fontId="0" fillId="3" borderId="4" xfId="0" quotePrefix="1" applyNumberFormat="1" applyFill="1" applyBorder="1" applyAlignment="1" applyProtection="1">
      <alignment horizontal="center"/>
      <protection locked="0"/>
    </xf>
    <xf numFmtId="2" fontId="0" fillId="0" borderId="4" xfId="0" applyNumberFormat="1" applyBorder="1" applyAlignment="1">
      <alignment horizontal="center"/>
    </xf>
    <xf numFmtId="165" fontId="0" fillId="0" borderId="4" xfId="0" applyNumberFormat="1" applyBorder="1" applyAlignment="1">
      <alignment horizontal="center"/>
    </xf>
    <xf numFmtId="0" fontId="9" fillId="4" borderId="4" xfId="0" applyFont="1" applyFill="1" applyBorder="1" applyAlignment="1">
      <alignment horizontal="center" shrinkToFit="1"/>
    </xf>
    <xf numFmtId="164" fontId="0" fillId="0" borderId="7" xfId="0" applyNumberFormat="1" applyBorder="1" applyAlignment="1">
      <alignment horizontal="center"/>
    </xf>
    <xf numFmtId="164" fontId="0" fillId="0" borderId="6" xfId="0" applyNumberFormat="1" applyBorder="1" applyAlignment="1">
      <alignment horizontal="center"/>
    </xf>
    <xf numFmtId="0" fontId="9" fillId="0" borderId="4" xfId="0" applyFont="1" applyBorder="1" applyAlignment="1">
      <alignment horizontal="center" shrinkToFit="1"/>
    </xf>
    <xf numFmtId="3" fontId="0" fillId="3" borderId="4" xfId="0" applyNumberFormat="1" applyFill="1" applyBorder="1" applyAlignment="1" applyProtection="1">
      <alignment horizontal="center"/>
      <protection locked="0"/>
    </xf>
    <xf numFmtId="165" fontId="0" fillId="3" borderId="7" xfId="0" applyNumberFormat="1" applyFill="1" applyBorder="1" applyAlignment="1" applyProtection="1">
      <alignment horizontal="center"/>
      <protection locked="0"/>
    </xf>
    <xf numFmtId="165" fontId="0" fillId="3" borderId="11" xfId="0" applyNumberFormat="1" applyFill="1" applyBorder="1" applyAlignment="1" applyProtection="1">
      <alignment horizontal="center"/>
      <protection locked="0"/>
    </xf>
    <xf numFmtId="164" fontId="0" fillId="2" borderId="7" xfId="0" applyNumberFormat="1" applyFill="1" applyBorder="1" applyAlignment="1">
      <alignment horizontal="center"/>
    </xf>
    <xf numFmtId="164" fontId="0" fillId="2" borderId="11" xfId="0" applyNumberFormat="1" applyFill="1" applyBorder="1" applyAlignment="1">
      <alignment horizontal="center"/>
    </xf>
    <xf numFmtId="164" fontId="6" fillId="2" borderId="11" xfId="0" applyNumberFormat="1" applyFont="1" applyFill="1" applyBorder="1" applyAlignment="1">
      <alignment horizontal="center"/>
    </xf>
    <xf numFmtId="164" fontId="6" fillId="2" borderId="6" xfId="0" applyNumberFormat="1" applyFont="1" applyFill="1" applyBorder="1" applyAlignment="1">
      <alignment horizontal="center"/>
    </xf>
    <xf numFmtId="3" fontId="0" fillId="3" borderId="7" xfId="0" applyNumberFormat="1" applyFill="1" applyBorder="1" applyAlignment="1" applyProtection="1">
      <alignment horizontal="center"/>
      <protection locked="0"/>
    </xf>
    <xf numFmtId="3" fontId="0" fillId="3" borderId="6" xfId="0" applyNumberFormat="1" applyFill="1" applyBorder="1" applyAlignment="1" applyProtection="1">
      <alignment horizontal="center"/>
      <protection locked="0"/>
    </xf>
    <xf numFmtId="165" fontId="0" fillId="3" borderId="6" xfId="0" applyNumberFormat="1" applyFill="1" applyBorder="1" applyAlignment="1" applyProtection="1">
      <alignment horizontal="center"/>
      <protection locked="0"/>
    </xf>
    <xf numFmtId="0" fontId="0" fillId="0" borderId="0" xfId="0" applyAlignment="1">
      <alignment horizontal="right" wrapText="1"/>
    </xf>
    <xf numFmtId="166" fontId="0" fillId="0" borderId="0" xfId="0" applyNumberFormat="1"/>
    <xf numFmtId="166" fontId="0" fillId="0" borderId="4" xfId="0" applyNumberFormat="1" applyBorder="1"/>
    <xf numFmtId="44" fontId="6" fillId="0" borderId="19" xfId="0" applyNumberFormat="1" applyFont="1" applyBorder="1" applyAlignment="1">
      <alignment horizontal="center" wrapText="1"/>
    </xf>
    <xf numFmtId="44" fontId="6" fillId="0" borderId="20" xfId="0" applyNumberFormat="1" applyFont="1" applyBorder="1" applyAlignment="1">
      <alignment horizontal="center" wrapText="1"/>
    </xf>
    <xf numFmtId="0" fontId="9" fillId="0" borderId="3" xfId="0" applyFont="1" applyBorder="1" applyAlignment="1">
      <alignment horizontal="center" shrinkToFit="1"/>
    </xf>
    <xf numFmtId="0" fontId="0" fillId="3" borderId="3" xfId="0" applyFill="1" applyBorder="1" applyAlignment="1" applyProtection="1">
      <alignment horizontal="center"/>
      <protection locked="0"/>
    </xf>
    <xf numFmtId="3" fontId="0" fillId="3" borderId="3" xfId="0" applyNumberFormat="1" applyFill="1" applyBorder="1" applyAlignment="1" applyProtection="1">
      <alignment horizontal="center"/>
      <protection locked="0"/>
    </xf>
    <xf numFmtId="166" fontId="0" fillId="0" borderId="3" xfId="0" applyNumberFormat="1" applyBorder="1" applyAlignment="1">
      <alignment horizontal="center"/>
    </xf>
    <xf numFmtId="1" fontId="0" fillId="0" borderId="17" xfId="0" applyNumberFormat="1" applyBorder="1" applyAlignment="1">
      <alignment horizontal="center"/>
    </xf>
    <xf numFmtId="1" fontId="0" fillId="0" borderId="18"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164" fontId="0" fillId="0" borderId="17" xfId="0" applyNumberFormat="1" applyBorder="1" applyAlignment="1">
      <alignment horizontal="center"/>
    </xf>
    <xf numFmtId="164" fontId="0" fillId="0" borderId="18" xfId="0" applyNumberFormat="1" applyBorder="1" applyAlignment="1">
      <alignment horizontal="center"/>
    </xf>
    <xf numFmtId="44" fontId="6" fillId="0" borderId="17" xfId="0" applyNumberFormat="1" applyFont="1" applyBorder="1" applyAlignment="1">
      <alignment horizontal="center"/>
    </xf>
    <xf numFmtId="44" fontId="6" fillId="0" borderId="18" xfId="0" applyNumberFormat="1" applyFont="1" applyBorder="1" applyAlignment="1">
      <alignment horizontal="center"/>
    </xf>
    <xf numFmtId="0" fontId="5" fillId="0" borderId="0" xfId="0" applyFont="1" applyAlignment="1">
      <alignment horizontal="center"/>
    </xf>
    <xf numFmtId="0" fontId="3" fillId="0" borderId="0" xfId="0" applyFont="1" applyAlignment="1">
      <alignment horizontal="center" shrinkToFit="1"/>
    </xf>
    <xf numFmtId="0" fontId="0" fillId="0" borderId="12" xfId="0" applyBorder="1" applyAlignment="1">
      <alignment horizontal="center"/>
    </xf>
    <xf numFmtId="165" fontId="0" fillId="0" borderId="0" xfId="0" applyNumberFormat="1" applyAlignment="1">
      <alignment horizontal="center"/>
    </xf>
    <xf numFmtId="0" fontId="0" fillId="0" borderId="0" xfId="0" applyAlignment="1">
      <alignment horizontal="right" shrinkToFit="1"/>
    </xf>
    <xf numFmtId="0" fontId="0" fillId="0" borderId="5" xfId="0" applyBorder="1" applyAlignment="1">
      <alignment horizontal="right" shrinkToFit="1"/>
    </xf>
    <xf numFmtId="0" fontId="0" fillId="0" borderId="23" xfId="0" applyBorder="1" applyAlignment="1">
      <alignment horizontal="center" wrapText="1"/>
    </xf>
    <xf numFmtId="2" fontId="0" fillId="0" borderId="3" xfId="0" applyNumberFormat="1" applyBorder="1" applyAlignment="1">
      <alignment horizontal="center"/>
    </xf>
    <xf numFmtId="165" fontId="0" fillId="0" borderId="3" xfId="0" applyNumberFormat="1" applyBorder="1" applyAlignment="1">
      <alignment horizontal="center"/>
    </xf>
    <xf numFmtId="3" fontId="0" fillId="3" borderId="25" xfId="0" applyNumberFormat="1" applyFill="1" applyBorder="1" applyAlignment="1" applyProtection="1">
      <alignment horizontal="center"/>
      <protection locked="0"/>
    </xf>
    <xf numFmtId="3" fontId="0" fillId="3" borderId="24" xfId="0" applyNumberFormat="1" applyFill="1" applyBorder="1" applyAlignment="1" applyProtection="1">
      <alignment horizontal="center"/>
      <protection locked="0"/>
    </xf>
    <xf numFmtId="166" fontId="0" fillId="3" borderId="4" xfId="0" applyNumberFormat="1" applyFill="1" applyBorder="1" applyAlignment="1" applyProtection="1">
      <alignment horizontal="center"/>
      <protection locked="0"/>
    </xf>
    <xf numFmtId="165" fontId="0" fillId="0" borderId="4" xfId="0" quotePrefix="1" applyNumberFormat="1" applyBorder="1" applyAlignment="1">
      <alignment horizontal="center"/>
    </xf>
    <xf numFmtId="166" fontId="0" fillId="3" borderId="3" xfId="0" applyNumberFormat="1" applyFill="1" applyBorder="1" applyAlignment="1" applyProtection="1">
      <alignment horizontal="center"/>
      <protection locked="0"/>
    </xf>
    <xf numFmtId="1" fontId="0" fillId="3" borderId="3" xfId="0" applyNumberFormat="1" applyFill="1" applyBorder="1" applyAlignment="1" applyProtection="1">
      <alignment horizontal="center"/>
      <protection locked="0"/>
    </xf>
    <xf numFmtId="18" fontId="0" fillId="3" borderId="7" xfId="0" applyNumberFormat="1" applyFill="1" applyBorder="1" applyAlignment="1" applyProtection="1">
      <alignment horizontal="center"/>
      <protection locked="0"/>
    </xf>
    <xf numFmtId="18" fontId="0" fillId="3" borderId="11" xfId="0" applyNumberFormat="1" applyFill="1" applyBorder="1" applyAlignment="1" applyProtection="1">
      <alignment horizontal="center"/>
      <protection locked="0"/>
    </xf>
    <xf numFmtId="18" fontId="0" fillId="3" borderId="6" xfId="0" applyNumberFormat="1" applyFill="1" applyBorder="1" applyAlignment="1" applyProtection="1">
      <alignment horizontal="center"/>
      <protection locked="0"/>
    </xf>
    <xf numFmtId="18" fontId="0" fillId="0" borderId="0" xfId="0" applyNumberFormat="1" applyAlignment="1" applyProtection="1">
      <alignment horizontal="center"/>
      <protection locked="0"/>
    </xf>
    <xf numFmtId="0" fontId="16" fillId="0" borderId="0" xfId="0" applyFont="1" applyAlignment="1">
      <alignment horizontal="left" vertical="top" wrapText="1"/>
    </xf>
    <xf numFmtId="0" fontId="16" fillId="0" borderId="5" xfId="0" applyFont="1" applyBorder="1" applyAlignment="1">
      <alignment horizontal="left" vertical="top" wrapText="1"/>
    </xf>
    <xf numFmtId="166" fontId="0" fillId="0" borderId="0" xfId="0" applyNumberFormat="1" applyProtection="1">
      <protection locked="0"/>
    </xf>
    <xf numFmtId="166" fontId="0" fillId="3" borderId="4" xfId="0" applyNumberFormat="1" applyFill="1" applyBorder="1" applyProtection="1">
      <protection locked="0"/>
    </xf>
    <xf numFmtId="1" fontId="0" fillId="0" borderId="0" xfId="0" applyNumberFormat="1"/>
    <xf numFmtId="1" fontId="0" fillId="0" borderId="4" xfId="0" applyNumberFormat="1" applyBorder="1"/>
    <xf numFmtId="0" fontId="18" fillId="0" borderId="0" xfId="0" applyFont="1" applyAlignment="1">
      <alignment horizontal="center" shrinkToFit="1"/>
    </xf>
    <xf numFmtId="0" fontId="19" fillId="0" borderId="33"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20" fillId="0" borderId="0" xfId="0" applyFont="1" applyAlignment="1">
      <alignment horizontal="center"/>
    </xf>
  </cellXfs>
  <cellStyles count="2">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1</xdr:row>
      <xdr:rowOff>88900</xdr:rowOff>
    </xdr:from>
    <xdr:to>
      <xdr:col>2</xdr:col>
      <xdr:colOff>190500</xdr:colOff>
      <xdr:row>4</xdr:row>
      <xdr:rowOff>165100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292100"/>
          <a:ext cx="1600200" cy="6858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76200</xdr:rowOff>
    </xdr:from>
    <xdr:to>
      <xdr:col>0</xdr:col>
      <xdr:colOff>1663700</xdr:colOff>
      <xdr:row>4</xdr:row>
      <xdr:rowOff>101600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76200"/>
          <a:ext cx="711200" cy="838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76200</xdr:rowOff>
    </xdr:from>
    <xdr:to>
      <xdr:col>0</xdr:col>
      <xdr:colOff>1663700</xdr:colOff>
      <xdr:row>4</xdr:row>
      <xdr:rowOff>101600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76200"/>
          <a:ext cx="1600200" cy="9461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55880</xdr:colOff>
      <xdr:row>1</xdr:row>
      <xdr:rowOff>86360</xdr:rowOff>
    </xdr:from>
    <xdr:to>
      <xdr:col>2</xdr:col>
      <xdr:colOff>149860</xdr:colOff>
      <xdr:row>3</xdr:row>
      <xdr:rowOff>149860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 y="353060"/>
          <a:ext cx="833120" cy="5283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13"/>
  <sheetViews>
    <sheetView showGridLines="0" showRowColHeaders="0" workbookViewId="0">
      <selection activeCell="B11" sqref="B11"/>
    </sheetView>
  </sheetViews>
  <sheetFormatPr defaultColWidth="8.7265625" defaultRowHeight="18" x14ac:dyDescent="0.35"/>
  <cols>
    <col min="1" max="1" width="6.7265625" customWidth="1"/>
  </cols>
  <sheetData>
    <row r="2" spans="1:37" ht="20.399999999999999" x14ac:dyDescent="0.35">
      <c r="D2" s="55" t="s">
        <v>124</v>
      </c>
      <c r="E2" s="55"/>
      <c r="F2" s="55"/>
      <c r="G2" s="55"/>
      <c r="H2" s="55"/>
      <c r="I2" s="55"/>
      <c r="J2" s="55"/>
      <c r="K2" s="4"/>
      <c r="L2" s="4"/>
      <c r="M2" s="4"/>
      <c r="N2" s="4"/>
      <c r="O2" s="4"/>
      <c r="P2" s="4"/>
      <c r="Q2" s="4"/>
      <c r="R2" s="4"/>
      <c r="S2" s="4"/>
      <c r="T2" s="4"/>
      <c r="U2" s="4"/>
      <c r="V2" s="4"/>
      <c r="W2" s="4"/>
      <c r="X2" s="4"/>
      <c r="Y2" s="4"/>
      <c r="Z2" s="4"/>
      <c r="AA2" s="4"/>
      <c r="AB2" s="4"/>
      <c r="AC2" s="4"/>
      <c r="AD2" s="4"/>
      <c r="AE2" s="4"/>
      <c r="AF2" s="4"/>
      <c r="AG2" s="4"/>
      <c r="AH2" s="4"/>
      <c r="AI2" s="4"/>
      <c r="AJ2" s="4"/>
      <c r="AK2" s="4"/>
    </row>
    <row r="3" spans="1:37" x14ac:dyDescent="0.35">
      <c r="D3" s="55"/>
      <c r="E3" s="55"/>
      <c r="F3" s="55"/>
      <c r="G3" s="55"/>
      <c r="H3" s="55"/>
      <c r="I3" s="55"/>
      <c r="J3" s="55"/>
    </row>
    <row r="4" spans="1:37" x14ac:dyDescent="0.35">
      <c r="D4" s="55"/>
      <c r="E4" s="55"/>
      <c r="F4" s="55"/>
      <c r="G4" s="55"/>
      <c r="H4" s="55"/>
      <c r="I4" s="55"/>
      <c r="J4" s="55"/>
    </row>
    <row r="5" spans="1:37" x14ac:dyDescent="0.35">
      <c r="D5" s="55"/>
      <c r="E5" s="55"/>
      <c r="F5" s="55"/>
      <c r="G5" s="55"/>
      <c r="H5" s="55"/>
      <c r="I5" s="55"/>
      <c r="J5" s="55"/>
    </row>
    <row r="8" spans="1:37" s="2" customFormat="1" ht="17.399999999999999" x14ac:dyDescent="0.3">
      <c r="B8" s="3" t="s">
        <v>3</v>
      </c>
    </row>
    <row r="10" spans="1:37" x14ac:dyDescent="0.35">
      <c r="A10" s="1" t="s">
        <v>0</v>
      </c>
      <c r="B10" t="s">
        <v>2</v>
      </c>
    </row>
    <row r="11" spans="1:37" x14ac:dyDescent="0.35">
      <c r="A11" s="1" t="s">
        <v>0</v>
      </c>
      <c r="B11" t="s">
        <v>1</v>
      </c>
    </row>
    <row r="12" spans="1:37" x14ac:dyDescent="0.35">
      <c r="A12" s="1" t="s">
        <v>0</v>
      </c>
      <c r="B12" t="s">
        <v>126</v>
      </c>
    </row>
    <row r="13" spans="1:37" x14ac:dyDescent="0.35">
      <c r="A13" s="1" t="s">
        <v>0</v>
      </c>
      <c r="B13" t="s">
        <v>125</v>
      </c>
    </row>
  </sheetData>
  <sheetProtection algorithmName="SHA-512" hashValue="MIKedF6rycIQ4ZQGEDifFdnlDRZnU/HN1RBUQcwS7N04PgGAAtMKaJ06A0zsO++pl3K9tyEIjipX7UuyX/lK4g==" saltValue="Dz3rjNxnR1ohMvY/nG5CZw==" spinCount="100000" sheet="1" selectLockedCells="1"/>
  <mergeCells count="1">
    <mergeCell ref="D2:J5"/>
  </mergeCells>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77"/>
  <sheetViews>
    <sheetView showGridLines="0" topLeftCell="A30" zoomScale="60" zoomScaleNormal="60" zoomScaleSheetLayoutView="80" zoomScalePageLayoutView="80" workbookViewId="0">
      <pane xSplit="1" topLeftCell="B1" activePane="topRight" state="frozen"/>
      <selection activeCell="B4" sqref="B4"/>
      <selection pane="topRight" activeCell="R51" sqref="R51:U51"/>
    </sheetView>
  </sheetViews>
  <sheetFormatPr defaultColWidth="8.7265625" defaultRowHeight="20.399999999999999" x14ac:dyDescent="0.35"/>
  <cols>
    <col min="1" max="1" width="21.453125" style="4" customWidth="1"/>
    <col min="2" max="2" width="1.7265625" customWidth="1"/>
    <col min="3" max="3" width="5.453125" customWidth="1"/>
    <col min="4" max="36" width="5.54296875" customWidth="1"/>
  </cols>
  <sheetData>
    <row r="1" spans="1:38" ht="19.95" customHeight="1" x14ac:dyDescent="0.35">
      <c r="C1" s="182" t="s">
        <v>130</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row>
    <row r="2" spans="1:38" ht="19.95" customHeight="1" x14ac:dyDescent="0.35">
      <c r="C2" s="182" t="s">
        <v>100</v>
      </c>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38" s="44" customFormat="1" ht="12" customHeight="1" x14ac:dyDescent="0.35">
      <c r="A3" s="4"/>
      <c r="Y3" s="45"/>
    </row>
    <row r="4" spans="1:38" ht="19.95" customHeight="1" x14ac:dyDescent="0.35">
      <c r="C4" s="183" t="s">
        <v>131</v>
      </c>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row>
    <row r="5" spans="1:38" ht="12" customHeight="1" x14ac:dyDescent="0.35">
      <c r="A5" s="43">
        <v>19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row>
    <row r="6" spans="1:38" ht="19.95" customHeight="1" x14ac:dyDescent="0.35">
      <c r="A6" s="85" t="s">
        <v>99</v>
      </c>
      <c r="E6" s="59" t="s">
        <v>98</v>
      </c>
      <c r="F6" s="59"/>
      <c r="G6" s="56"/>
      <c r="H6" s="56"/>
      <c r="I6" s="56"/>
      <c r="J6" s="56"/>
      <c r="K6" s="56"/>
      <c r="L6" s="56"/>
      <c r="M6" s="56"/>
      <c r="N6" s="56"/>
      <c r="O6" s="56"/>
      <c r="S6" s="184" t="s">
        <v>123</v>
      </c>
      <c r="T6" s="184"/>
      <c r="U6" s="184"/>
      <c r="V6" s="184"/>
      <c r="W6" s="184"/>
      <c r="X6" s="184"/>
      <c r="Y6" s="184"/>
      <c r="Z6" s="184"/>
      <c r="AA6" s="184"/>
      <c r="AB6" s="184"/>
      <c r="AC6" s="184"/>
      <c r="AD6" s="184"/>
      <c r="AE6" s="184"/>
      <c r="AF6" s="184"/>
      <c r="AG6" s="184"/>
      <c r="AH6" s="184"/>
      <c r="AL6" s="38"/>
    </row>
    <row r="7" spans="1:38" ht="19.95" customHeight="1" x14ac:dyDescent="0.35">
      <c r="A7" s="86"/>
      <c r="Q7" s="41"/>
      <c r="R7" s="104" t="s">
        <v>122</v>
      </c>
      <c r="S7" s="104"/>
      <c r="T7" s="104"/>
      <c r="U7" s="104"/>
      <c r="V7" s="104"/>
      <c r="W7" s="104"/>
      <c r="X7" s="104"/>
      <c r="Y7" s="104"/>
      <c r="Z7" s="104" t="s">
        <v>122</v>
      </c>
      <c r="AA7" s="104"/>
      <c r="AB7" s="104"/>
      <c r="AC7" s="104"/>
      <c r="AD7" s="104"/>
      <c r="AE7" s="104"/>
      <c r="AF7" s="104"/>
      <c r="AG7" s="104"/>
      <c r="AH7" s="104"/>
      <c r="AL7" s="38" t="s">
        <v>94</v>
      </c>
    </row>
    <row r="8" spans="1:38" ht="18.75" customHeight="1" x14ac:dyDescent="0.35">
      <c r="A8" s="86"/>
      <c r="F8" s="1" t="s">
        <v>93</v>
      </c>
      <c r="G8" s="49"/>
      <c r="H8" s="50"/>
      <c r="I8" s="51"/>
      <c r="L8" s="1"/>
      <c r="M8" s="1"/>
      <c r="N8" s="54"/>
      <c r="O8" s="54"/>
      <c r="P8" s="52" t="str">
        <f>IF(AND(N8="TYPE 1",H58="NO"),"Warning: A TYPE 1 structure must be prismatic!","")</f>
        <v/>
      </c>
      <c r="Q8" s="52"/>
      <c r="R8" s="56"/>
      <c r="S8" s="56"/>
      <c r="T8" s="56"/>
      <c r="U8" s="56"/>
      <c r="V8" s="56"/>
      <c r="W8" s="56"/>
      <c r="X8" s="56"/>
      <c r="Y8" s="56"/>
      <c r="Z8" s="56"/>
      <c r="AA8" s="56"/>
      <c r="AB8" s="56"/>
      <c r="AC8" s="56"/>
      <c r="AD8" s="56"/>
      <c r="AE8" s="56"/>
      <c r="AF8" s="56"/>
      <c r="AG8" s="56"/>
      <c r="AH8" s="56"/>
      <c r="AL8" s="38" t="s">
        <v>92</v>
      </c>
    </row>
    <row r="9" spans="1:38" ht="18" x14ac:dyDescent="0.35">
      <c r="A9" s="86"/>
      <c r="P9" s="52"/>
      <c r="Q9" s="52"/>
      <c r="R9" s="56"/>
      <c r="S9" s="56"/>
      <c r="T9" s="56"/>
      <c r="U9" s="56"/>
      <c r="V9" s="56"/>
      <c r="W9" s="56"/>
      <c r="X9" s="56"/>
      <c r="Y9" s="56"/>
      <c r="Z9" s="56"/>
      <c r="AA9" s="56"/>
      <c r="AB9" s="56"/>
      <c r="AC9" s="56"/>
      <c r="AD9" s="56"/>
      <c r="AE9" s="56"/>
      <c r="AF9" s="56"/>
      <c r="AG9" s="56"/>
      <c r="AH9" s="56"/>
      <c r="AL9" s="38" t="s">
        <v>16</v>
      </c>
    </row>
    <row r="10" spans="1:38" ht="18.75" customHeight="1" x14ac:dyDescent="0.35">
      <c r="A10" s="86"/>
      <c r="F10" s="39" t="s">
        <v>91</v>
      </c>
      <c r="G10" s="107"/>
      <c r="H10" s="108"/>
      <c r="I10" s="108"/>
      <c r="J10" s="108"/>
      <c r="K10" s="108"/>
      <c r="L10" s="108"/>
      <c r="M10" s="109"/>
      <c r="P10" s="52"/>
      <c r="Q10" s="52"/>
      <c r="R10" s="56"/>
      <c r="S10" s="56"/>
      <c r="T10" s="56"/>
      <c r="U10" s="56"/>
      <c r="V10" s="56"/>
      <c r="W10" s="56"/>
      <c r="X10" s="56"/>
      <c r="Y10" s="56"/>
      <c r="Z10" s="56"/>
      <c r="AA10" s="56"/>
      <c r="AB10" s="56"/>
      <c r="AC10" s="56"/>
      <c r="AD10" s="56"/>
      <c r="AE10" s="56"/>
      <c r="AF10" s="56"/>
      <c r="AG10" s="56"/>
      <c r="AH10" s="56"/>
      <c r="AL10" s="38" t="s">
        <v>90</v>
      </c>
    </row>
    <row r="11" spans="1:38" ht="18.75" customHeight="1" x14ac:dyDescent="0.35">
      <c r="A11" s="86"/>
      <c r="C11" s="57" t="s">
        <v>89</v>
      </c>
      <c r="D11" s="57"/>
      <c r="E11" s="57"/>
      <c r="F11" s="57"/>
      <c r="G11" s="57"/>
      <c r="H11" s="57"/>
      <c r="I11" s="57"/>
      <c r="J11" s="57"/>
      <c r="K11" s="57"/>
      <c r="L11" s="57"/>
      <c r="M11" s="57"/>
      <c r="N11" s="57"/>
      <c r="O11" s="57"/>
      <c r="P11" s="57"/>
      <c r="Q11" s="48"/>
      <c r="R11" s="56"/>
      <c r="S11" s="56"/>
      <c r="T11" s="56"/>
      <c r="U11" s="56"/>
      <c r="V11" s="56"/>
      <c r="W11" s="56"/>
      <c r="X11" s="56"/>
      <c r="Y11" s="56"/>
      <c r="Z11" s="56"/>
      <c r="AA11" s="56"/>
      <c r="AB11" s="56"/>
      <c r="AC11" s="56"/>
      <c r="AD11" s="56"/>
      <c r="AE11" s="56"/>
      <c r="AF11" s="56"/>
      <c r="AG11" s="56"/>
      <c r="AH11" s="56"/>
      <c r="AL11" s="37"/>
    </row>
    <row r="12" spans="1:38" ht="18.75" customHeight="1" x14ac:dyDescent="0.35">
      <c r="A12" s="86"/>
      <c r="C12" s="57"/>
      <c r="D12" s="57"/>
      <c r="E12" s="57"/>
      <c r="F12" s="57"/>
      <c r="G12" s="57"/>
      <c r="H12" s="57"/>
      <c r="I12" s="57"/>
      <c r="J12" s="57"/>
      <c r="K12" s="57"/>
      <c r="L12" s="57"/>
      <c r="M12" s="57"/>
      <c r="N12" s="57"/>
      <c r="O12" s="57"/>
      <c r="P12" s="57"/>
      <c r="Q12" s="48"/>
      <c r="R12" s="56"/>
      <c r="S12" s="56"/>
      <c r="T12" s="56"/>
      <c r="U12" s="56"/>
      <c r="V12" s="56"/>
      <c r="W12" s="56"/>
      <c r="X12" s="56"/>
      <c r="Y12" s="56"/>
      <c r="Z12" s="56"/>
      <c r="AA12" s="56"/>
      <c r="AB12" s="56"/>
      <c r="AC12" s="56"/>
      <c r="AD12" s="56"/>
      <c r="AE12" s="56"/>
      <c r="AF12" s="56"/>
      <c r="AG12" s="56"/>
      <c r="AH12" s="56"/>
      <c r="AI12" s="37"/>
      <c r="AJ12" s="37"/>
      <c r="AK12" s="37"/>
    </row>
    <row r="13" spans="1:38" ht="18.75" customHeight="1" x14ac:dyDescent="0.35">
      <c r="A13" s="86"/>
      <c r="C13" s="48"/>
      <c r="D13" s="48"/>
      <c r="E13" s="48"/>
      <c r="F13" s="48"/>
      <c r="G13" s="48"/>
      <c r="H13" s="48"/>
      <c r="I13" s="48"/>
      <c r="J13" s="48"/>
      <c r="K13" s="48"/>
      <c r="L13" s="48"/>
      <c r="M13" s="48"/>
      <c r="N13" s="48"/>
      <c r="O13" s="48"/>
      <c r="P13" s="48"/>
      <c r="Q13" s="48"/>
      <c r="R13" s="56"/>
      <c r="S13" s="56"/>
      <c r="T13" s="56"/>
      <c r="U13" s="56"/>
      <c r="V13" s="56"/>
      <c r="W13" s="56"/>
      <c r="X13" s="56"/>
      <c r="Y13" s="56"/>
      <c r="Z13" s="56"/>
      <c r="AA13" s="56"/>
      <c r="AB13" s="56"/>
      <c r="AC13" s="56"/>
      <c r="AD13" s="56"/>
      <c r="AE13" s="56"/>
      <c r="AF13" s="56"/>
      <c r="AG13" s="56"/>
      <c r="AH13" s="56"/>
      <c r="AI13" s="37"/>
      <c r="AJ13" s="37"/>
      <c r="AK13" s="37"/>
    </row>
    <row r="14" spans="1:38" ht="18.75" customHeight="1" x14ac:dyDescent="0.35">
      <c r="A14" s="86"/>
      <c r="C14" s="48"/>
      <c r="D14" s="48"/>
      <c r="E14" s="48"/>
      <c r="F14" s="48"/>
      <c r="G14" s="48"/>
      <c r="H14" s="48"/>
      <c r="I14" s="48"/>
      <c r="J14" s="48"/>
      <c r="K14" s="48"/>
      <c r="L14" s="48"/>
      <c r="M14" s="48"/>
      <c r="N14" s="48"/>
      <c r="O14" s="48"/>
      <c r="P14" s="48"/>
      <c r="Q14" s="48"/>
      <c r="R14" s="56"/>
      <c r="S14" s="56"/>
      <c r="T14" s="56"/>
      <c r="U14" s="56"/>
      <c r="V14" s="56"/>
      <c r="W14" s="56"/>
      <c r="X14" s="56"/>
      <c r="Y14" s="56"/>
      <c r="Z14" s="56"/>
      <c r="AA14" s="56"/>
      <c r="AB14" s="56"/>
      <c r="AC14" s="56"/>
      <c r="AD14" s="56"/>
      <c r="AE14" s="56"/>
      <c r="AF14" s="56"/>
      <c r="AG14" s="56"/>
      <c r="AH14" s="56"/>
      <c r="AI14" s="37"/>
      <c r="AJ14" s="37"/>
      <c r="AK14" s="37"/>
    </row>
    <row r="15" spans="1:38" ht="18.75" customHeight="1" x14ac:dyDescent="0.35">
      <c r="A15" s="86"/>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37"/>
      <c r="AJ15" s="37"/>
      <c r="AK15" s="37"/>
    </row>
    <row r="16" spans="1:38" ht="19.5" customHeight="1" x14ac:dyDescent="0.45">
      <c r="A16" s="86"/>
      <c r="C16" s="186" t="s">
        <v>88</v>
      </c>
      <c r="D16" s="186"/>
      <c r="E16" s="186"/>
      <c r="F16" s="187"/>
      <c r="G16" s="105">
        <f>AI32+AI48+AI55+AI58+AI61</f>
        <v>0</v>
      </c>
      <c r="H16" s="106"/>
      <c r="J16" s="165"/>
      <c r="K16" s="165"/>
      <c r="L16" s="165"/>
      <c r="M16" s="165"/>
      <c r="N16" s="165"/>
      <c r="O16" s="165"/>
      <c r="P16" s="165"/>
      <c r="Q16" s="165"/>
      <c r="R16" s="165"/>
      <c r="S16" s="165"/>
      <c r="T16" s="165"/>
      <c r="U16" s="165"/>
      <c r="V16" s="165"/>
      <c r="W16" s="165"/>
      <c r="X16" s="166"/>
      <c r="Y16" s="166"/>
      <c r="AB16" s="59" t="s">
        <v>87</v>
      </c>
      <c r="AC16" s="59"/>
      <c r="AD16" s="59"/>
      <c r="AE16" s="59"/>
      <c r="AF16" s="59"/>
      <c r="AG16" s="59"/>
      <c r="AH16" s="167" t="str">
        <f>IF(AH17="","",AH17*'4 Unit Conversions'!$D$3)</f>
        <v/>
      </c>
      <c r="AI16" s="167"/>
      <c r="AJ16" t="s">
        <v>86</v>
      </c>
    </row>
    <row r="17" spans="1:36" ht="18" x14ac:dyDescent="0.35">
      <c r="A17" s="87"/>
      <c r="J17" s="165"/>
      <c r="K17" s="165"/>
      <c r="L17" s="165"/>
      <c r="M17" s="165"/>
      <c r="N17" s="165"/>
      <c r="O17" s="165"/>
      <c r="P17" s="165"/>
      <c r="Q17" s="165"/>
      <c r="R17" s="165"/>
      <c r="S17" s="165"/>
      <c r="T17" s="165"/>
      <c r="U17" s="165"/>
      <c r="V17" s="165"/>
      <c r="W17" s="165"/>
      <c r="X17" s="98"/>
      <c r="Y17" s="98"/>
      <c r="AH17" s="103"/>
      <c r="AI17" s="103"/>
      <c r="AJ17" t="s">
        <v>85</v>
      </c>
    </row>
    <row r="18" spans="1:36" ht="12" customHeight="1" x14ac:dyDescent="0.35"/>
    <row r="19" spans="1:36" ht="19.95" customHeight="1" x14ac:dyDescent="0.35">
      <c r="A19" s="85" t="s">
        <v>84</v>
      </c>
      <c r="C19" s="184"/>
      <c r="D19" s="184"/>
      <c r="E19" s="184"/>
      <c r="F19" s="184"/>
      <c r="G19" s="184"/>
      <c r="H19" s="184"/>
      <c r="I19" s="184"/>
      <c r="J19" s="184"/>
      <c r="K19" s="184"/>
      <c r="L19" s="184"/>
      <c r="M19" s="184"/>
      <c r="N19" s="184"/>
      <c r="O19" s="184"/>
      <c r="P19" s="184"/>
      <c r="Q19" s="184"/>
      <c r="R19" s="184"/>
      <c r="S19" s="184"/>
      <c r="T19" s="104" t="s">
        <v>83</v>
      </c>
      <c r="U19" s="104"/>
      <c r="V19" s="104"/>
      <c r="W19" s="104"/>
      <c r="Z19" s="104" t="s">
        <v>82</v>
      </c>
      <c r="AA19" s="104"/>
      <c r="AB19" s="104"/>
      <c r="AC19" s="104"/>
    </row>
    <row r="20" spans="1:36" ht="72.75" customHeight="1" thickBot="1" x14ac:dyDescent="0.4">
      <c r="A20" s="86"/>
      <c r="C20" s="188" t="s">
        <v>81</v>
      </c>
      <c r="D20" s="188"/>
      <c r="E20" s="188"/>
      <c r="F20" s="188"/>
      <c r="G20" s="188"/>
      <c r="H20" s="188" t="s">
        <v>28</v>
      </c>
      <c r="I20" s="188"/>
      <c r="J20" s="188"/>
      <c r="K20" s="188"/>
      <c r="L20" s="188"/>
      <c r="M20" s="66" t="s">
        <v>27</v>
      </c>
      <c r="N20" s="67"/>
      <c r="O20" s="67"/>
      <c r="P20" s="67"/>
      <c r="Q20" s="68"/>
      <c r="R20" s="188" t="s">
        <v>80</v>
      </c>
      <c r="S20" s="188"/>
      <c r="T20" s="188" t="s">
        <v>79</v>
      </c>
      <c r="U20" s="188"/>
      <c r="V20" s="188" t="s">
        <v>78</v>
      </c>
      <c r="W20" s="188"/>
      <c r="X20" s="188" t="s">
        <v>77</v>
      </c>
      <c r="Y20" s="188"/>
      <c r="Z20" s="188" t="s">
        <v>76</v>
      </c>
      <c r="AA20" s="188"/>
      <c r="AB20" s="188" t="s">
        <v>75</v>
      </c>
      <c r="AC20" s="188"/>
      <c r="AD20" s="188" t="s">
        <v>74</v>
      </c>
      <c r="AE20" s="188"/>
      <c r="AF20" s="140" t="s">
        <v>25</v>
      </c>
      <c r="AG20" s="141"/>
      <c r="AH20" s="36" t="s">
        <v>24</v>
      </c>
      <c r="AI20" s="168" t="s">
        <v>17</v>
      </c>
      <c r="AJ20" s="169"/>
    </row>
    <row r="21" spans="1:36" ht="19.95" customHeight="1" thickTop="1" x14ac:dyDescent="0.35">
      <c r="A21" s="86"/>
      <c r="C21" s="170" t="s">
        <v>73</v>
      </c>
      <c r="D21" s="170"/>
      <c r="E21" s="170"/>
      <c r="F21" s="170"/>
      <c r="G21" s="170"/>
      <c r="H21" s="171"/>
      <c r="I21" s="171"/>
      <c r="J21" s="171"/>
      <c r="K21" s="171"/>
      <c r="L21" s="171"/>
      <c r="M21" s="128"/>
      <c r="N21" s="81"/>
      <c r="O21" s="81"/>
      <c r="P21" s="81"/>
      <c r="Q21" s="129"/>
      <c r="R21" s="131"/>
      <c r="S21" s="131"/>
      <c r="T21" s="131"/>
      <c r="U21" s="131"/>
      <c r="V21" s="172"/>
      <c r="W21" s="172"/>
      <c r="X21" s="132"/>
      <c r="Y21" s="132"/>
      <c r="Z21" s="173" t="str">
        <f>IF(T21="","",T21*'4 Unit Conversions'!$D$5/'4 Unit Conversions'!$D$6)</f>
        <v/>
      </c>
      <c r="AA21" s="173"/>
      <c r="AB21" s="174" t="str">
        <f>IF(V21="","",V21*'4 Unit Conversions'!$D$4/'4 Unit Conversions'!$D$6)</f>
        <v/>
      </c>
      <c r="AC21" s="175"/>
      <c r="AD21" s="176" t="str">
        <f>IF(X21="","",X21*'4 Unit Conversions'!$D$4)</f>
        <v/>
      </c>
      <c r="AE21" s="177"/>
      <c r="AF21" s="178">
        <v>21.5</v>
      </c>
      <c r="AG21" s="179"/>
      <c r="AH21" s="35" t="s">
        <v>64</v>
      </c>
      <c r="AI21" s="180" t="str">
        <f t="shared" ref="AI21:AI29" si="0">IF(X21="","",X21/2000*AF21)</f>
        <v/>
      </c>
      <c r="AJ21" s="181"/>
    </row>
    <row r="22" spans="1:36" ht="19.95" customHeight="1" x14ac:dyDescent="0.35">
      <c r="A22" s="86"/>
      <c r="C22" s="154" t="s">
        <v>72</v>
      </c>
      <c r="D22" s="154"/>
      <c r="E22" s="154"/>
      <c r="F22" s="154"/>
      <c r="G22" s="154"/>
      <c r="H22" s="56"/>
      <c r="I22" s="56"/>
      <c r="J22" s="56"/>
      <c r="K22" s="56"/>
      <c r="L22" s="56"/>
      <c r="M22" s="107"/>
      <c r="N22" s="108"/>
      <c r="O22" s="108"/>
      <c r="P22" s="108"/>
      <c r="Q22" s="109"/>
      <c r="R22" s="131"/>
      <c r="S22" s="131"/>
      <c r="T22" s="123"/>
      <c r="U22" s="123"/>
      <c r="V22" s="155"/>
      <c r="W22" s="155"/>
      <c r="X22" s="65"/>
      <c r="Y22" s="65"/>
      <c r="Z22" s="116" t="str">
        <f>IF(T22="","",T22*'4 Unit Conversions'!$D$5/'4 Unit Conversions'!$D$6)</f>
        <v/>
      </c>
      <c r="AA22" s="116"/>
      <c r="AB22" s="117" t="str">
        <f>IF(V22="","",V22*'4 Unit Conversions'!$D$4/'4 Unit Conversions'!$D$6)</f>
        <v/>
      </c>
      <c r="AC22" s="118"/>
      <c r="AD22" s="119" t="str">
        <f>IF(X22="","",X22*'4 Unit Conversions'!$D$4)</f>
        <v/>
      </c>
      <c r="AE22" s="120"/>
      <c r="AF22" s="152">
        <v>23</v>
      </c>
      <c r="AG22" s="153"/>
      <c r="AH22" s="34" t="s">
        <v>64</v>
      </c>
      <c r="AI22" s="105" t="str">
        <f t="shared" si="0"/>
        <v/>
      </c>
      <c r="AJ22" s="106"/>
    </row>
    <row r="23" spans="1:36" ht="19.95" customHeight="1" x14ac:dyDescent="0.35">
      <c r="A23" s="86"/>
      <c r="C23" s="154" t="s">
        <v>71</v>
      </c>
      <c r="D23" s="154"/>
      <c r="E23" s="154"/>
      <c r="F23" s="154"/>
      <c r="G23" s="154"/>
      <c r="H23" s="56"/>
      <c r="I23" s="56"/>
      <c r="J23" s="56"/>
      <c r="K23" s="56"/>
      <c r="L23" s="56"/>
      <c r="M23" s="107"/>
      <c r="N23" s="108"/>
      <c r="O23" s="108"/>
      <c r="P23" s="108"/>
      <c r="Q23" s="109"/>
      <c r="R23" s="131"/>
      <c r="S23" s="131"/>
      <c r="T23" s="123"/>
      <c r="U23" s="123"/>
      <c r="V23" s="155"/>
      <c r="W23" s="155"/>
      <c r="X23" s="65"/>
      <c r="Y23" s="65"/>
      <c r="Z23" s="116" t="str">
        <f>IF(T23="","",T23*'4 Unit Conversions'!$D$5/'4 Unit Conversions'!$D$6)</f>
        <v/>
      </c>
      <c r="AA23" s="116"/>
      <c r="AB23" s="117" t="str">
        <f>IF(V23="","",V23*'4 Unit Conversions'!$D$4/'4 Unit Conversions'!$D$6)</f>
        <v/>
      </c>
      <c r="AC23" s="118"/>
      <c r="AD23" s="119" t="str">
        <f>IF(X23="","",X23*'4 Unit Conversions'!$D$4)</f>
        <v/>
      </c>
      <c r="AE23" s="120"/>
      <c r="AF23" s="152">
        <v>145</v>
      </c>
      <c r="AG23" s="153"/>
      <c r="AH23" s="34" t="s">
        <v>64</v>
      </c>
      <c r="AI23" s="105" t="str">
        <f t="shared" si="0"/>
        <v/>
      </c>
      <c r="AJ23" s="106"/>
    </row>
    <row r="24" spans="1:36" ht="19.95" customHeight="1" x14ac:dyDescent="0.35">
      <c r="A24" s="86"/>
      <c r="C24" s="154" t="s">
        <v>70</v>
      </c>
      <c r="D24" s="154"/>
      <c r="E24" s="154"/>
      <c r="F24" s="154"/>
      <c r="G24" s="154"/>
      <c r="H24" s="56"/>
      <c r="I24" s="56"/>
      <c r="J24" s="56"/>
      <c r="K24" s="56"/>
      <c r="L24" s="56"/>
      <c r="M24" s="107"/>
      <c r="N24" s="108"/>
      <c r="O24" s="108"/>
      <c r="P24" s="108"/>
      <c r="Q24" s="109"/>
      <c r="R24" s="131"/>
      <c r="S24" s="131"/>
      <c r="T24" s="123"/>
      <c r="U24" s="123"/>
      <c r="V24" s="155"/>
      <c r="W24" s="155"/>
      <c r="X24" s="65"/>
      <c r="Y24" s="65"/>
      <c r="Z24" s="116" t="str">
        <f>IF(T24="","",T24*'4 Unit Conversions'!$D$5/'4 Unit Conversions'!$D$6)</f>
        <v/>
      </c>
      <c r="AA24" s="116"/>
      <c r="AB24" s="117" t="str">
        <f>IF(V24="","",V24*'4 Unit Conversions'!$D$4/'4 Unit Conversions'!$D$6)</f>
        <v/>
      </c>
      <c r="AC24" s="118"/>
      <c r="AD24" s="119" t="str">
        <f>IF(X24="","",X24*'4 Unit Conversions'!$D$4)</f>
        <v/>
      </c>
      <c r="AE24" s="120"/>
      <c r="AF24" s="152">
        <v>125</v>
      </c>
      <c r="AG24" s="153"/>
      <c r="AH24" s="34" t="s">
        <v>64</v>
      </c>
      <c r="AI24" s="105" t="str">
        <f t="shared" si="0"/>
        <v/>
      </c>
      <c r="AJ24" s="106"/>
    </row>
    <row r="25" spans="1:36" ht="19.95" customHeight="1" x14ac:dyDescent="0.35">
      <c r="A25" s="86"/>
      <c r="C25" s="154" t="s">
        <v>69</v>
      </c>
      <c r="D25" s="154"/>
      <c r="E25" s="154"/>
      <c r="F25" s="154"/>
      <c r="G25" s="154"/>
      <c r="H25" s="107"/>
      <c r="I25" s="108"/>
      <c r="J25" s="108"/>
      <c r="K25" s="108"/>
      <c r="L25" s="109"/>
      <c r="M25" s="107"/>
      <c r="N25" s="108"/>
      <c r="O25" s="108"/>
      <c r="P25" s="108"/>
      <c r="Q25" s="109"/>
      <c r="R25" s="112"/>
      <c r="S25" s="113"/>
      <c r="T25" s="123"/>
      <c r="U25" s="123"/>
      <c r="V25" s="155"/>
      <c r="W25" s="155"/>
      <c r="X25" s="65"/>
      <c r="Y25" s="65"/>
      <c r="Z25" s="116" t="str">
        <f>IF(T25="","",T25*'4 Unit Conversions'!$D$5/'4 Unit Conversions'!$D$6)</f>
        <v/>
      </c>
      <c r="AA25" s="116"/>
      <c r="AB25" s="117" t="str">
        <f>IF(V25="","",V25*'4 Unit Conversions'!$D$4/'4 Unit Conversions'!$D$6)</f>
        <v/>
      </c>
      <c r="AC25" s="118"/>
      <c r="AD25" s="119" t="str">
        <f>IF(X25="","",X25*'4 Unit Conversions'!$D$4)</f>
        <v/>
      </c>
      <c r="AE25" s="120"/>
      <c r="AF25" s="152">
        <v>125</v>
      </c>
      <c r="AG25" s="153"/>
      <c r="AH25" s="34" t="s">
        <v>64</v>
      </c>
      <c r="AI25" s="105" t="str">
        <f t="shared" si="0"/>
        <v/>
      </c>
      <c r="AJ25" s="106"/>
    </row>
    <row r="26" spans="1:36" ht="19.95" customHeight="1" x14ac:dyDescent="0.35">
      <c r="A26" s="86"/>
      <c r="C26" s="154" t="s">
        <v>68</v>
      </c>
      <c r="D26" s="154"/>
      <c r="E26" s="154"/>
      <c r="F26" s="154"/>
      <c r="G26" s="154"/>
      <c r="H26" s="107"/>
      <c r="I26" s="108"/>
      <c r="J26" s="108"/>
      <c r="K26" s="108"/>
      <c r="L26" s="109"/>
      <c r="M26" s="107"/>
      <c r="N26" s="108"/>
      <c r="O26" s="108"/>
      <c r="P26" s="108"/>
      <c r="Q26" s="109"/>
      <c r="R26" s="112"/>
      <c r="S26" s="113"/>
      <c r="T26" s="123"/>
      <c r="U26" s="123"/>
      <c r="V26" s="155"/>
      <c r="W26" s="155"/>
      <c r="X26" s="65"/>
      <c r="Y26" s="65"/>
      <c r="Z26" s="116" t="str">
        <f>IF(T26="","",T26*'4 Unit Conversions'!$D$5/'4 Unit Conversions'!$D$6)</f>
        <v/>
      </c>
      <c r="AA26" s="116"/>
      <c r="AB26" s="117" t="str">
        <f>IF(V26="","",V26*'4 Unit Conversions'!$D$4/'4 Unit Conversions'!$D$6)</f>
        <v/>
      </c>
      <c r="AC26" s="118"/>
      <c r="AD26" s="119" t="str">
        <f>IF(X26="","",X26*'4 Unit Conversions'!$D$4)</f>
        <v/>
      </c>
      <c r="AE26" s="120"/>
      <c r="AF26" s="152">
        <v>125</v>
      </c>
      <c r="AG26" s="153"/>
      <c r="AH26" s="34" t="s">
        <v>64</v>
      </c>
      <c r="AI26" s="105" t="str">
        <f t="shared" si="0"/>
        <v/>
      </c>
      <c r="AJ26" s="106"/>
    </row>
    <row r="27" spans="1:36" ht="19.95" customHeight="1" x14ac:dyDescent="0.35">
      <c r="A27" s="86"/>
      <c r="C27" s="154" t="s">
        <v>67</v>
      </c>
      <c r="D27" s="154"/>
      <c r="E27" s="154"/>
      <c r="F27" s="154"/>
      <c r="G27" s="154"/>
      <c r="H27" s="107"/>
      <c r="I27" s="108"/>
      <c r="J27" s="108"/>
      <c r="K27" s="108"/>
      <c r="L27" s="109"/>
      <c r="M27" s="107"/>
      <c r="N27" s="108"/>
      <c r="O27" s="108"/>
      <c r="P27" s="108"/>
      <c r="Q27" s="109"/>
      <c r="R27" s="112"/>
      <c r="S27" s="113"/>
      <c r="T27" s="123"/>
      <c r="U27" s="123"/>
      <c r="V27" s="155"/>
      <c r="W27" s="155"/>
      <c r="X27" s="65"/>
      <c r="Y27" s="65"/>
      <c r="Z27" s="116" t="str">
        <f>IF(T27="","",T27*'4 Unit Conversions'!$D$5/'4 Unit Conversions'!$D$6)</f>
        <v/>
      </c>
      <c r="AA27" s="116"/>
      <c r="AB27" s="117" t="str">
        <f>IF(V27="","",V27*'4 Unit Conversions'!$D$4/'4 Unit Conversions'!$D$6)</f>
        <v/>
      </c>
      <c r="AC27" s="118"/>
      <c r="AD27" s="119" t="str">
        <f>IF(X27="","",X27*'4 Unit Conversions'!$D$4)</f>
        <v/>
      </c>
      <c r="AE27" s="120"/>
      <c r="AF27" s="152">
        <v>65</v>
      </c>
      <c r="AG27" s="153"/>
      <c r="AH27" s="34" t="s">
        <v>64</v>
      </c>
      <c r="AI27" s="105" t="str">
        <f t="shared" si="0"/>
        <v/>
      </c>
      <c r="AJ27" s="106"/>
    </row>
    <row r="28" spans="1:36" ht="19.95" customHeight="1" x14ac:dyDescent="0.35">
      <c r="A28" s="86"/>
      <c r="C28" s="154" t="s">
        <v>66</v>
      </c>
      <c r="D28" s="154"/>
      <c r="E28" s="154"/>
      <c r="F28" s="154"/>
      <c r="G28" s="154"/>
      <c r="H28" s="107"/>
      <c r="I28" s="108"/>
      <c r="J28" s="108"/>
      <c r="K28" s="108"/>
      <c r="L28" s="109"/>
      <c r="M28" s="107"/>
      <c r="N28" s="108"/>
      <c r="O28" s="108"/>
      <c r="P28" s="108"/>
      <c r="Q28" s="109"/>
      <c r="R28" s="112"/>
      <c r="S28" s="113"/>
      <c r="T28" s="123"/>
      <c r="U28" s="123"/>
      <c r="V28" s="155"/>
      <c r="W28" s="155"/>
      <c r="X28" s="65"/>
      <c r="Y28" s="65"/>
      <c r="Z28" s="116" t="str">
        <f>IF(T28="","",T28*'4 Unit Conversions'!$D$5/'4 Unit Conversions'!$D$6)</f>
        <v/>
      </c>
      <c r="AA28" s="116"/>
      <c r="AB28" s="117" t="str">
        <f>IF(V28="","",V28*'4 Unit Conversions'!$D$4/'4 Unit Conversions'!$D$6)</f>
        <v/>
      </c>
      <c r="AC28" s="118"/>
      <c r="AD28" s="119" t="str">
        <f>IF(X28="","",X28*'4 Unit Conversions'!$D$4)</f>
        <v/>
      </c>
      <c r="AE28" s="120"/>
      <c r="AF28" s="152">
        <v>140</v>
      </c>
      <c r="AG28" s="153"/>
      <c r="AH28" s="34" t="s">
        <v>64</v>
      </c>
      <c r="AI28" s="105" t="str">
        <f t="shared" si="0"/>
        <v/>
      </c>
      <c r="AJ28" s="106"/>
    </row>
    <row r="29" spans="1:36" ht="19.95" customHeight="1" x14ac:dyDescent="0.35">
      <c r="A29" s="86"/>
      <c r="C29" s="154" t="s">
        <v>65</v>
      </c>
      <c r="D29" s="154"/>
      <c r="E29" s="154"/>
      <c r="F29" s="154"/>
      <c r="G29" s="154"/>
      <c r="H29" s="56"/>
      <c r="I29" s="56"/>
      <c r="J29" s="56"/>
      <c r="K29" s="56"/>
      <c r="L29" s="56"/>
      <c r="M29" s="107"/>
      <c r="N29" s="108"/>
      <c r="O29" s="108"/>
      <c r="P29" s="108"/>
      <c r="Q29" s="109"/>
      <c r="R29" s="112"/>
      <c r="S29" s="114"/>
      <c r="T29" s="112"/>
      <c r="U29" s="114"/>
      <c r="V29" s="162"/>
      <c r="W29" s="163"/>
      <c r="X29" s="156"/>
      <c r="Y29" s="164"/>
      <c r="Z29" s="116" t="str">
        <f>IF(T29="","",T29*'4 Unit Conversions'!$D$5/'4 Unit Conversions'!$D$6)</f>
        <v/>
      </c>
      <c r="AA29" s="116"/>
      <c r="AB29" s="117" t="str">
        <f>IF(V29="","",V29*'4 Unit Conversions'!$D$4/'4 Unit Conversions'!$D$6)</f>
        <v/>
      </c>
      <c r="AC29" s="118"/>
      <c r="AD29" s="119" t="str">
        <f>IF(X29="","",X29*'4 Unit Conversions'!$D$4)</f>
        <v/>
      </c>
      <c r="AE29" s="120"/>
      <c r="AF29" s="152">
        <v>850</v>
      </c>
      <c r="AG29" s="153"/>
      <c r="AH29" s="34" t="s">
        <v>64</v>
      </c>
      <c r="AI29" s="105" t="str">
        <f t="shared" si="0"/>
        <v/>
      </c>
      <c r="AJ29" s="106"/>
    </row>
    <row r="30" spans="1:36" ht="19.95" customHeight="1" x14ac:dyDescent="0.35">
      <c r="A30" s="86"/>
      <c r="C30" s="154" t="s">
        <v>63</v>
      </c>
      <c r="D30" s="154"/>
      <c r="E30" s="154"/>
      <c r="F30" s="154"/>
      <c r="G30" s="154"/>
      <c r="H30" s="56"/>
      <c r="I30" s="56"/>
      <c r="J30" s="56"/>
      <c r="K30" s="56"/>
      <c r="L30" s="56"/>
      <c r="M30" s="107"/>
      <c r="N30" s="108"/>
      <c r="O30" s="108"/>
      <c r="P30" s="108"/>
      <c r="Q30" s="109"/>
      <c r="R30" s="112"/>
      <c r="S30" s="113"/>
      <c r="T30" s="123"/>
      <c r="U30" s="123"/>
      <c r="V30" s="155"/>
      <c r="W30" s="155"/>
      <c r="X30" s="65"/>
      <c r="Y30" s="65"/>
      <c r="Z30" s="116" t="str">
        <f>IF(T30="","",T30*'4 Unit Conversions'!$D$5/'4 Unit Conversions'!$D$6)</f>
        <v/>
      </c>
      <c r="AA30" s="116"/>
      <c r="AB30" s="117" t="str">
        <f>IF(V30="","",V30*'4 Unit Conversions'!$D$4/'4 Unit Conversions'!$D$6)</f>
        <v/>
      </c>
      <c r="AC30" s="118"/>
      <c r="AD30" s="119" t="str">
        <f>IF(X30="","",X30*'4 Unit Conversions'!$D$4)</f>
        <v/>
      </c>
      <c r="AE30" s="120"/>
      <c r="AF30" s="91">
        <v>20</v>
      </c>
      <c r="AG30" s="92"/>
      <c r="AH30" s="33" t="s">
        <v>62</v>
      </c>
      <c r="AI30" s="93" t="str">
        <f>IF(X30="","",(X30/8.34)/1000*AF30)</f>
        <v/>
      </c>
      <c r="AJ30" s="94"/>
    </row>
    <row r="31" spans="1:36" ht="19.95" customHeight="1" x14ac:dyDescent="0.35">
      <c r="A31" s="86"/>
      <c r="C31" s="154" t="s">
        <v>61</v>
      </c>
      <c r="D31" s="154"/>
      <c r="E31" s="154"/>
      <c r="F31" s="154"/>
      <c r="G31" s="154"/>
      <c r="H31" s="56"/>
      <c r="I31" s="56"/>
      <c r="J31" s="56"/>
      <c r="K31" s="56"/>
      <c r="L31" s="56"/>
      <c r="M31" s="107"/>
      <c r="N31" s="108"/>
      <c r="O31" s="108"/>
      <c r="P31" s="108"/>
      <c r="Q31" s="109"/>
      <c r="R31" s="112"/>
      <c r="S31" s="113"/>
      <c r="T31" s="123"/>
      <c r="U31" s="123"/>
      <c r="V31" s="155"/>
      <c r="W31" s="155"/>
      <c r="X31" s="156"/>
      <c r="Y31" s="157"/>
      <c r="Z31" s="116" t="str">
        <f>IF(T31="","",T31*'4 Unit Conversions'!$D$5/'4 Unit Conversions'!$D$6)</f>
        <v/>
      </c>
      <c r="AA31" s="116"/>
      <c r="AB31" s="117" t="str">
        <f>IF(V31="","",V31*'4 Unit Conversions'!$D$4/'4 Unit Conversions'!$D$6)</f>
        <v/>
      </c>
      <c r="AC31" s="118"/>
      <c r="AD31" s="119" t="str">
        <f>IF(X31="","",X31*'4 Unit Conversions'!$D$4)</f>
        <v/>
      </c>
      <c r="AE31" s="142"/>
      <c r="AF31" s="158"/>
      <c r="AG31" s="159"/>
      <c r="AH31" s="32"/>
      <c r="AI31" s="160"/>
      <c r="AJ31" s="161"/>
    </row>
    <row r="32" spans="1:36" ht="19.95" customHeight="1" x14ac:dyDescent="0.35">
      <c r="A32" s="86"/>
      <c r="C32" s="29" t="s">
        <v>60</v>
      </c>
      <c r="D32" s="31"/>
      <c r="E32" s="31"/>
      <c r="F32" s="31"/>
      <c r="G32" s="31"/>
      <c r="H32" s="31"/>
      <c r="I32" s="31"/>
      <c r="J32" s="31"/>
      <c r="K32" s="31"/>
      <c r="L32" s="31"/>
      <c r="M32" s="31"/>
      <c r="N32" s="31"/>
      <c r="O32" s="31"/>
      <c r="P32" s="31"/>
      <c r="Q32" s="31"/>
      <c r="R32" s="31"/>
      <c r="S32" s="31"/>
      <c r="T32" s="149">
        <f>SUM(T21:U31)</f>
        <v>0</v>
      </c>
      <c r="U32" s="149"/>
      <c r="V32" s="124">
        <f>SUM(V21:W31)</f>
        <v>0</v>
      </c>
      <c r="W32" s="124"/>
      <c r="X32" s="150">
        <f>SUM(X21:Y31)</f>
        <v>0</v>
      </c>
      <c r="Y32" s="150"/>
      <c r="Z32" s="116">
        <f>SUM(Z21:AA31)</f>
        <v>0</v>
      </c>
      <c r="AA32" s="116"/>
      <c r="AB32" s="124">
        <f>SUM(AB21:AC31)</f>
        <v>0</v>
      </c>
      <c r="AC32" s="124"/>
      <c r="AD32" s="150">
        <f>SUM(AD21:AE31)</f>
        <v>0</v>
      </c>
      <c r="AE32" s="150"/>
      <c r="AI32" s="83">
        <f>SUM(AI21:AJ31)</f>
        <v>0</v>
      </c>
      <c r="AJ32" s="84"/>
    </row>
    <row r="33" spans="1:36" ht="19.95" customHeight="1" x14ac:dyDescent="0.35">
      <c r="A33" s="86"/>
      <c r="C33" s="29" t="s">
        <v>59</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row>
    <row r="34" spans="1:36" ht="19.95" customHeight="1" x14ac:dyDescent="0.35">
      <c r="A34" s="86"/>
      <c r="C34" s="30" t="s">
        <v>58</v>
      </c>
      <c r="D34" s="29"/>
      <c r="E34" s="29"/>
      <c r="F34" s="29"/>
      <c r="G34" s="29"/>
      <c r="H34" s="29"/>
      <c r="I34" s="29"/>
      <c r="J34" s="29"/>
      <c r="K34" s="29"/>
      <c r="L34" s="29"/>
      <c r="M34" s="29"/>
      <c r="N34" s="29"/>
      <c r="O34" s="29"/>
      <c r="P34" s="29"/>
      <c r="Q34" s="29"/>
      <c r="R34" s="29"/>
      <c r="S34" s="29"/>
      <c r="T34" s="29"/>
      <c r="U34" s="29"/>
      <c r="V34" s="29"/>
      <c r="W34" s="29"/>
      <c r="X34" s="29"/>
      <c r="Y34" s="29"/>
      <c r="Z34" s="29"/>
      <c r="AC34" s="151" t="s">
        <v>57</v>
      </c>
      <c r="AD34" s="151"/>
      <c r="AE34" s="151"/>
      <c r="AF34" s="151" t="s">
        <v>56</v>
      </c>
      <c r="AG34" s="151"/>
      <c r="AH34" s="151"/>
    </row>
    <row r="35" spans="1:36" ht="19.95" customHeight="1" x14ac:dyDescent="0.35">
      <c r="A35" s="86"/>
      <c r="AA35" s="96" t="s">
        <v>55</v>
      </c>
      <c r="AB35" s="96"/>
      <c r="AC35" s="107"/>
      <c r="AD35" s="108"/>
      <c r="AE35" s="109"/>
      <c r="AF35" s="119" t="str">
        <f>IF(AC35="","",AC35*'4 Unit Conversions'!$D$8)</f>
        <v/>
      </c>
      <c r="AG35" s="142"/>
      <c r="AH35" s="120"/>
    </row>
    <row r="36" spans="1:36" ht="19.95" customHeight="1" x14ac:dyDescent="0.35">
      <c r="A36" s="86"/>
      <c r="D36" s="59" t="s">
        <v>54</v>
      </c>
      <c r="E36" s="59"/>
      <c r="F36" s="147"/>
      <c r="G36" s="147"/>
      <c r="H36" s="147"/>
      <c r="I36" s="59" t="s">
        <v>53</v>
      </c>
      <c r="J36" s="143"/>
      <c r="K36" s="143"/>
      <c r="L36" s="143"/>
      <c r="M36" s="123"/>
      <c r="N36" s="123"/>
      <c r="O36" s="123"/>
      <c r="P36" s="59" t="s">
        <v>52</v>
      </c>
      <c r="Q36" s="59"/>
      <c r="R36" s="60"/>
      <c r="S36" s="148"/>
      <c r="T36" s="148"/>
      <c r="U36" s="59" t="s">
        <v>51</v>
      </c>
      <c r="V36" s="59"/>
      <c r="W36" s="60"/>
      <c r="X36" s="148"/>
      <c r="Y36" s="148"/>
      <c r="AA36" s="96" t="s">
        <v>50</v>
      </c>
      <c r="AB36" s="96"/>
      <c r="AC36" s="107"/>
      <c r="AD36" s="108"/>
      <c r="AE36" s="109"/>
      <c r="AF36" s="119" t="str">
        <f>IF(AC36="","",AC36*'4 Unit Conversions'!$D$8)</f>
        <v/>
      </c>
      <c r="AG36" s="142"/>
      <c r="AH36" s="120"/>
    </row>
    <row r="37" spans="1:36" x14ac:dyDescent="0.35">
      <c r="A37" s="86"/>
      <c r="I37" s="59" t="s">
        <v>49</v>
      </c>
      <c r="J37" s="143"/>
      <c r="K37" s="143"/>
      <c r="L37" s="143"/>
      <c r="M37" s="116" t="str">
        <f>IF(M36="","",M36*'4 Unit Conversions'!$D$5)</f>
        <v/>
      </c>
      <c r="N37" s="116"/>
      <c r="O37" s="116"/>
      <c r="P37" s="59" t="s">
        <v>48</v>
      </c>
      <c r="Q37" s="59"/>
      <c r="R37" s="60"/>
      <c r="S37" s="99" t="str">
        <f>IF(S36="","",S36*'4 Unit Conversions'!$D$7)</f>
        <v/>
      </c>
      <c r="T37" s="101"/>
      <c r="U37" s="59" t="s">
        <v>47</v>
      </c>
      <c r="V37" s="59"/>
      <c r="W37" s="60"/>
      <c r="X37" s="117" t="str">
        <f>IF(X36="","",X36*'4 Unit Conversions'!$D$4/'4 Unit Conversions'!$D$5)</f>
        <v/>
      </c>
      <c r="Y37" s="118"/>
      <c r="AA37" s="96" t="s">
        <v>46</v>
      </c>
      <c r="AB37" s="96"/>
      <c r="AC37" s="107"/>
      <c r="AD37" s="108"/>
      <c r="AE37" s="109"/>
      <c r="AF37" s="119" t="str">
        <f>IF(AC37="","",AC37*'4 Unit Conversions'!$D$8)</f>
        <v/>
      </c>
      <c r="AG37" s="142"/>
      <c r="AH37" s="120"/>
    </row>
    <row r="38" spans="1:36" ht="18" x14ac:dyDescent="0.35">
      <c r="A38" s="87"/>
      <c r="C38" s="59" t="s">
        <v>45</v>
      </c>
      <c r="D38" s="59"/>
      <c r="E38" s="59"/>
      <c r="F38" s="60"/>
      <c r="G38" s="112"/>
      <c r="H38" s="114"/>
      <c r="W38" s="185"/>
      <c r="X38" s="185"/>
      <c r="Z38" s="1"/>
      <c r="AA38" s="96" t="s">
        <v>44</v>
      </c>
      <c r="AB38" s="96"/>
      <c r="AC38" s="144" t="str">
        <f>IF(COUNT(AC35:AE37)&gt;0,AVERAGE(AC35:AE37),"")</f>
        <v/>
      </c>
      <c r="AD38" s="145"/>
      <c r="AE38" s="146"/>
      <c r="AF38" s="119" t="str">
        <f>IF(COUNT(AF35:AH37)&gt;0,AVERAGE(AF35:AH37),"")</f>
        <v/>
      </c>
      <c r="AG38" s="142"/>
      <c r="AH38" s="120"/>
    </row>
    <row r="39" spans="1:36" ht="12" customHeight="1" x14ac:dyDescent="0.35">
      <c r="C39" s="1"/>
      <c r="D39" s="1"/>
      <c r="E39" s="1"/>
      <c r="F39" s="1"/>
      <c r="G39" s="27"/>
      <c r="H39" s="27"/>
      <c r="I39" s="27"/>
      <c r="J39" s="1"/>
      <c r="K39" s="1"/>
      <c r="L39" s="1"/>
      <c r="M39" s="28"/>
      <c r="N39" s="27"/>
      <c r="O39" s="27"/>
      <c r="P39" s="1"/>
      <c r="Q39" s="1"/>
      <c r="R39" s="1"/>
      <c r="S39" s="1"/>
      <c r="T39" s="26"/>
      <c r="U39" s="26"/>
      <c r="X39" s="26"/>
      <c r="Y39" s="26"/>
    </row>
    <row r="40" spans="1:36" ht="42" customHeight="1" thickBot="1" x14ac:dyDescent="0.4">
      <c r="A40" s="85" t="s">
        <v>43</v>
      </c>
      <c r="C40" s="66" t="s">
        <v>29</v>
      </c>
      <c r="D40" s="67"/>
      <c r="E40" s="67"/>
      <c r="F40" s="67"/>
      <c r="G40" s="68"/>
      <c r="H40" s="66" t="s">
        <v>28</v>
      </c>
      <c r="I40" s="67"/>
      <c r="J40" s="67"/>
      <c r="K40" s="67"/>
      <c r="L40" s="68"/>
      <c r="M40" s="66" t="s">
        <v>27</v>
      </c>
      <c r="N40" s="67"/>
      <c r="O40" s="67"/>
      <c r="P40" s="67"/>
      <c r="Q40" s="67"/>
      <c r="R40" s="24"/>
      <c r="S40" s="25"/>
      <c r="T40" s="25"/>
      <c r="U40" s="23"/>
      <c r="V40" s="135" t="s">
        <v>42</v>
      </c>
      <c r="W40" s="136"/>
      <c r="X40" s="136" t="s">
        <v>41</v>
      </c>
      <c r="Y40" s="136"/>
      <c r="Z40" s="24"/>
      <c r="AA40" s="23"/>
      <c r="AB40" s="137" t="s">
        <v>40</v>
      </c>
      <c r="AC40" s="138"/>
      <c r="AD40" s="139" t="s">
        <v>39</v>
      </c>
      <c r="AE40" s="139"/>
      <c r="AF40" s="140" t="s">
        <v>25</v>
      </c>
      <c r="AG40" s="141"/>
      <c r="AH40" s="22" t="s">
        <v>24</v>
      </c>
      <c r="AI40" s="126" t="s">
        <v>17</v>
      </c>
      <c r="AJ40" s="127"/>
    </row>
    <row r="41" spans="1:36" ht="19.95" customHeight="1" thickTop="1" x14ac:dyDescent="0.35">
      <c r="A41" s="86"/>
      <c r="C41" s="104" t="s">
        <v>38</v>
      </c>
      <c r="D41" s="104"/>
      <c r="E41" s="104"/>
      <c r="F41" s="104"/>
      <c r="G41" s="104"/>
      <c r="H41" s="128"/>
      <c r="I41" s="81"/>
      <c r="J41" s="81"/>
      <c r="K41" s="81"/>
      <c r="L41" s="129"/>
      <c r="M41" s="128"/>
      <c r="N41" s="81"/>
      <c r="O41" s="81"/>
      <c r="P41" s="81"/>
      <c r="Q41" s="81"/>
      <c r="R41" s="20"/>
      <c r="S41" s="19"/>
      <c r="T41" s="19"/>
      <c r="U41" s="18"/>
      <c r="V41" s="130"/>
      <c r="W41" s="131"/>
      <c r="X41" s="132"/>
      <c r="Y41" s="132"/>
      <c r="Z41" s="20"/>
      <c r="AA41" s="18"/>
      <c r="AB41" s="133" t="str">
        <f>IF(V41="","",V41*'4 Unit Conversions'!$D$10)</f>
        <v/>
      </c>
      <c r="AC41" s="133"/>
      <c r="AD41" s="133" t="str">
        <f>IF(X41="","",X41*'4 Unit Conversions'!$D$9)</f>
        <v/>
      </c>
      <c r="AE41" s="133"/>
      <c r="AF41" s="82">
        <v>5</v>
      </c>
      <c r="AG41" s="82"/>
      <c r="AH41" s="21" t="s">
        <v>31</v>
      </c>
      <c r="AI41" s="134" t="str">
        <f t="shared" ref="AI41:AI47" si="1">IF(X41="","",AF41/128*X41)</f>
        <v/>
      </c>
      <c r="AJ41" s="134"/>
    </row>
    <row r="42" spans="1:36" ht="19.95" customHeight="1" x14ac:dyDescent="0.35">
      <c r="A42" s="86"/>
      <c r="C42" s="104" t="s">
        <v>37</v>
      </c>
      <c r="D42" s="104"/>
      <c r="E42" s="104"/>
      <c r="F42" s="104"/>
      <c r="G42" s="104"/>
      <c r="H42" s="107"/>
      <c r="I42" s="108"/>
      <c r="J42" s="108"/>
      <c r="K42" s="108"/>
      <c r="L42" s="109"/>
      <c r="M42" s="107"/>
      <c r="N42" s="108"/>
      <c r="O42" s="108"/>
      <c r="P42" s="108"/>
      <c r="Q42" s="108"/>
      <c r="R42" s="20"/>
      <c r="S42" s="19"/>
      <c r="T42" s="19"/>
      <c r="U42" s="18"/>
      <c r="V42" s="114"/>
      <c r="W42" s="123"/>
      <c r="X42" s="65"/>
      <c r="Y42" s="65"/>
      <c r="Z42" s="20"/>
      <c r="AA42" s="18"/>
      <c r="AB42" s="124" t="str">
        <f>IF(V42="","",V42*'4 Unit Conversions'!$D$10)</f>
        <v/>
      </c>
      <c r="AC42" s="124"/>
      <c r="AD42" s="125" t="str">
        <f>IF(X42="","",X42*'4 Unit Conversions'!$D$9)</f>
        <v/>
      </c>
      <c r="AE42" s="125"/>
      <c r="AF42" s="82">
        <v>5.5</v>
      </c>
      <c r="AG42" s="82"/>
      <c r="AH42" s="14" t="s">
        <v>31</v>
      </c>
      <c r="AI42" s="95" t="str">
        <f t="shared" si="1"/>
        <v/>
      </c>
      <c r="AJ42" s="95"/>
    </row>
    <row r="43" spans="1:36" ht="19.95" customHeight="1" x14ac:dyDescent="0.35">
      <c r="A43" s="86"/>
      <c r="C43" s="104" t="s">
        <v>36</v>
      </c>
      <c r="D43" s="104"/>
      <c r="E43" s="104"/>
      <c r="F43" s="104"/>
      <c r="G43" s="104"/>
      <c r="H43" s="107"/>
      <c r="I43" s="108"/>
      <c r="J43" s="108"/>
      <c r="K43" s="108"/>
      <c r="L43" s="109"/>
      <c r="M43" s="107"/>
      <c r="N43" s="108"/>
      <c r="O43" s="108"/>
      <c r="P43" s="108"/>
      <c r="Q43" s="108"/>
      <c r="R43" s="20"/>
      <c r="S43" s="19"/>
      <c r="T43" s="19"/>
      <c r="U43" s="18"/>
      <c r="V43" s="114"/>
      <c r="W43" s="123"/>
      <c r="X43" s="65"/>
      <c r="Y43" s="65"/>
      <c r="Z43" s="20"/>
      <c r="AA43" s="18"/>
      <c r="AB43" s="124" t="str">
        <f>IF(V43="","",V43*'4 Unit Conversions'!$D$10)</f>
        <v/>
      </c>
      <c r="AC43" s="124"/>
      <c r="AD43" s="125" t="str">
        <f>IF(X43="","",X43*'4 Unit Conversions'!$D$9)</f>
        <v/>
      </c>
      <c r="AE43" s="125"/>
      <c r="AF43" s="82">
        <v>10.75</v>
      </c>
      <c r="AG43" s="82"/>
      <c r="AH43" s="14" t="s">
        <v>31</v>
      </c>
      <c r="AI43" s="95" t="str">
        <f t="shared" si="1"/>
        <v/>
      </c>
      <c r="AJ43" s="95"/>
    </row>
    <row r="44" spans="1:36" ht="19.95" customHeight="1" x14ac:dyDescent="0.35">
      <c r="A44" s="86"/>
      <c r="C44" s="122" t="s">
        <v>35</v>
      </c>
      <c r="D44" s="122"/>
      <c r="E44" s="122"/>
      <c r="F44" s="122"/>
      <c r="G44" s="122"/>
      <c r="H44" s="107"/>
      <c r="I44" s="108"/>
      <c r="J44" s="108"/>
      <c r="K44" s="108"/>
      <c r="L44" s="109"/>
      <c r="M44" s="107"/>
      <c r="N44" s="108"/>
      <c r="O44" s="108"/>
      <c r="P44" s="108"/>
      <c r="Q44" s="108"/>
      <c r="R44" s="20"/>
      <c r="S44" s="19"/>
      <c r="T44" s="19"/>
      <c r="U44" s="18"/>
      <c r="V44" s="114"/>
      <c r="W44" s="123"/>
      <c r="X44" s="65"/>
      <c r="Y44" s="65"/>
      <c r="Z44" s="20"/>
      <c r="AA44" s="18"/>
      <c r="AB44" s="124" t="str">
        <f>IF(V44="","",V44*'4 Unit Conversions'!$D$10)</f>
        <v/>
      </c>
      <c r="AC44" s="124"/>
      <c r="AD44" s="125" t="str">
        <f>IF(X44="","",X44*'4 Unit Conversions'!$D$9)</f>
        <v/>
      </c>
      <c r="AE44" s="125"/>
      <c r="AF44" s="82">
        <v>12.25</v>
      </c>
      <c r="AG44" s="82"/>
      <c r="AH44" s="14" t="s">
        <v>31</v>
      </c>
      <c r="AI44" s="95" t="str">
        <f t="shared" si="1"/>
        <v/>
      </c>
      <c r="AJ44" s="95"/>
    </row>
    <row r="45" spans="1:36" ht="19.95" customHeight="1" x14ac:dyDescent="0.35">
      <c r="A45" s="86"/>
      <c r="C45" s="122" t="s">
        <v>34</v>
      </c>
      <c r="D45" s="122"/>
      <c r="E45" s="122"/>
      <c r="F45" s="122"/>
      <c r="G45" s="122"/>
      <c r="H45" s="107"/>
      <c r="I45" s="108"/>
      <c r="J45" s="108"/>
      <c r="K45" s="108"/>
      <c r="L45" s="109"/>
      <c r="M45" s="107"/>
      <c r="N45" s="108"/>
      <c r="O45" s="108"/>
      <c r="P45" s="108"/>
      <c r="Q45" s="108"/>
      <c r="R45" s="20"/>
      <c r="S45" s="19"/>
      <c r="T45" s="19"/>
      <c r="U45" s="18"/>
      <c r="V45" s="114"/>
      <c r="W45" s="123"/>
      <c r="X45" s="65"/>
      <c r="Y45" s="65"/>
      <c r="Z45" s="20"/>
      <c r="AA45" s="18"/>
      <c r="AB45" s="124" t="str">
        <f>IF(V45="","",V45*'4 Unit Conversions'!$D$10)</f>
        <v/>
      </c>
      <c r="AC45" s="124"/>
      <c r="AD45" s="125" t="str">
        <f>IF(X45="","",X45*'4 Unit Conversions'!$D$9)</f>
        <v/>
      </c>
      <c r="AE45" s="125"/>
      <c r="AF45" s="82">
        <v>20</v>
      </c>
      <c r="AG45" s="82"/>
      <c r="AH45" s="14" t="s">
        <v>31</v>
      </c>
      <c r="AI45" s="95" t="str">
        <f t="shared" si="1"/>
        <v/>
      </c>
      <c r="AJ45" s="95"/>
    </row>
    <row r="46" spans="1:36" ht="19.95" customHeight="1" x14ac:dyDescent="0.35">
      <c r="A46" s="86"/>
      <c r="C46" s="104" t="s">
        <v>33</v>
      </c>
      <c r="D46" s="104"/>
      <c r="E46" s="104"/>
      <c r="F46" s="104"/>
      <c r="G46" s="104"/>
      <c r="H46" s="107"/>
      <c r="I46" s="108"/>
      <c r="J46" s="108"/>
      <c r="K46" s="108"/>
      <c r="L46" s="109"/>
      <c r="M46" s="107"/>
      <c r="N46" s="108"/>
      <c r="O46" s="108"/>
      <c r="P46" s="108"/>
      <c r="Q46" s="108"/>
      <c r="R46" s="20"/>
      <c r="S46" s="19"/>
      <c r="T46" s="19"/>
      <c r="U46" s="18"/>
      <c r="V46" s="114"/>
      <c r="W46" s="123"/>
      <c r="X46" s="65"/>
      <c r="Y46" s="65"/>
      <c r="Z46" s="20"/>
      <c r="AA46" s="18"/>
      <c r="AB46" s="124" t="str">
        <f>IF(V46="","",V46*'4 Unit Conversions'!$D$10)</f>
        <v/>
      </c>
      <c r="AC46" s="124"/>
      <c r="AD46" s="125" t="str">
        <f>IF(X46="","",X46*'4 Unit Conversions'!$D$9)</f>
        <v/>
      </c>
      <c r="AE46" s="125"/>
      <c r="AF46" s="82">
        <v>11</v>
      </c>
      <c r="AG46" s="82"/>
      <c r="AH46" s="14" t="s">
        <v>31</v>
      </c>
      <c r="AI46" s="95" t="str">
        <f t="shared" si="1"/>
        <v/>
      </c>
      <c r="AJ46" s="95"/>
    </row>
    <row r="47" spans="1:36" ht="19.95" customHeight="1" x14ac:dyDescent="0.35">
      <c r="A47" s="86"/>
      <c r="C47" s="104" t="s">
        <v>32</v>
      </c>
      <c r="D47" s="104"/>
      <c r="E47" s="104"/>
      <c r="F47" s="104"/>
      <c r="G47" s="104"/>
      <c r="H47" s="107"/>
      <c r="I47" s="108"/>
      <c r="J47" s="108"/>
      <c r="K47" s="108"/>
      <c r="L47" s="109"/>
      <c r="M47" s="107"/>
      <c r="N47" s="108"/>
      <c r="O47" s="108"/>
      <c r="P47" s="108"/>
      <c r="Q47" s="108"/>
      <c r="R47" s="17"/>
      <c r="S47" s="16"/>
      <c r="T47" s="16"/>
      <c r="U47" s="15"/>
      <c r="V47" s="114"/>
      <c r="W47" s="123"/>
      <c r="X47" s="65"/>
      <c r="Y47" s="65"/>
      <c r="Z47" s="17"/>
      <c r="AA47" s="15"/>
      <c r="AB47" s="124" t="str">
        <f>IF(V47="","",V47*'4 Unit Conversions'!$D$10)</f>
        <v/>
      </c>
      <c r="AC47" s="124"/>
      <c r="AD47" s="125" t="str">
        <f>IF(X47="","",X47*'4 Unit Conversions'!$D$9)</f>
        <v/>
      </c>
      <c r="AE47" s="125"/>
      <c r="AF47" s="82">
        <v>10</v>
      </c>
      <c r="AG47" s="82"/>
      <c r="AH47" s="14" t="s">
        <v>31</v>
      </c>
      <c r="AI47" s="95" t="str">
        <f t="shared" si="1"/>
        <v/>
      </c>
      <c r="AJ47" s="95"/>
    </row>
    <row r="48" spans="1:36" ht="18" x14ac:dyDescent="0.35">
      <c r="A48" s="87"/>
      <c r="AI48" s="105">
        <f>SUM(AI41:AJ47)</f>
        <v>0</v>
      </c>
      <c r="AJ48" s="106"/>
    </row>
    <row r="49" spans="1:36" ht="12" customHeight="1" x14ac:dyDescent="0.35">
      <c r="E49" s="1"/>
      <c r="F49" s="1"/>
    </row>
    <row r="50" spans="1:36" ht="18.600000000000001" thickBot="1" x14ac:dyDescent="0.4">
      <c r="A50" s="85" t="s">
        <v>30</v>
      </c>
      <c r="C50" s="66" t="s">
        <v>29</v>
      </c>
      <c r="D50" s="67"/>
      <c r="E50" s="67"/>
      <c r="F50" s="67"/>
      <c r="G50" s="68"/>
      <c r="H50" s="66" t="s">
        <v>28</v>
      </c>
      <c r="I50" s="67"/>
      <c r="J50" s="67"/>
      <c r="K50" s="67"/>
      <c r="L50" s="68"/>
      <c r="M50" s="69" t="s">
        <v>27</v>
      </c>
      <c r="N50" s="69"/>
      <c r="O50" s="69"/>
      <c r="P50" s="69"/>
      <c r="Q50" s="69"/>
      <c r="R50" s="70" t="s">
        <v>26</v>
      </c>
      <c r="S50" s="71"/>
      <c r="T50" s="72"/>
      <c r="U50" s="72"/>
      <c r="V50" s="24"/>
      <c r="W50" s="73"/>
      <c r="X50" s="73"/>
      <c r="Y50" s="73"/>
      <c r="Z50" s="73"/>
      <c r="AA50" s="73"/>
      <c r="AB50" s="73"/>
      <c r="AC50" s="73"/>
      <c r="AD50" s="73"/>
      <c r="AE50" s="23"/>
      <c r="AF50" s="140" t="s">
        <v>25</v>
      </c>
      <c r="AG50" s="141"/>
      <c r="AH50" s="22" t="s">
        <v>24</v>
      </c>
      <c r="AI50" s="89" t="s">
        <v>17</v>
      </c>
      <c r="AJ50" s="90"/>
    </row>
    <row r="51" spans="1:36" ht="21" thickTop="1" x14ac:dyDescent="0.35">
      <c r="A51" s="86"/>
      <c r="C51" s="75" t="s">
        <v>132</v>
      </c>
      <c r="D51" s="76"/>
      <c r="E51" s="76"/>
      <c r="F51" s="76"/>
      <c r="G51" s="77"/>
      <c r="H51" s="78" t="s">
        <v>133</v>
      </c>
      <c r="I51" s="78"/>
      <c r="J51" s="78"/>
      <c r="K51" s="78"/>
      <c r="L51" s="78"/>
      <c r="M51" s="78" t="s">
        <v>23</v>
      </c>
      <c r="N51" s="78"/>
      <c r="O51" s="78"/>
      <c r="P51" s="78"/>
      <c r="Q51" s="78"/>
      <c r="R51" s="79"/>
      <c r="S51" s="80"/>
      <c r="T51" s="81"/>
      <c r="U51" s="81"/>
      <c r="V51" s="20"/>
      <c r="W51" s="74"/>
      <c r="X51" s="74"/>
      <c r="Y51" s="74"/>
      <c r="Z51" s="74"/>
      <c r="AA51" s="74"/>
      <c r="AB51" s="74"/>
      <c r="AC51" s="74"/>
      <c r="AD51" s="74"/>
      <c r="AE51" s="18"/>
      <c r="AF51" s="82">
        <v>1.39</v>
      </c>
      <c r="AG51" s="82"/>
      <c r="AH51" s="21" t="s">
        <v>21</v>
      </c>
      <c r="AI51" s="121" t="str">
        <f>IF(R51="","",ROUNDUP(R51,0)*AF51)</f>
        <v/>
      </c>
      <c r="AJ51" s="121"/>
    </row>
    <row r="52" spans="1:36" ht="18" x14ac:dyDescent="0.35">
      <c r="A52" s="86"/>
      <c r="C52" s="99" t="s">
        <v>22</v>
      </c>
      <c r="D52" s="100"/>
      <c r="E52" s="100"/>
      <c r="F52" s="100"/>
      <c r="G52" s="101"/>
      <c r="H52" s="104" t="s">
        <v>135</v>
      </c>
      <c r="I52" s="104"/>
      <c r="J52" s="104"/>
      <c r="K52" s="104"/>
      <c r="L52" s="104"/>
      <c r="M52" s="99" t="s">
        <v>23</v>
      </c>
      <c r="N52" s="100"/>
      <c r="O52" s="100"/>
      <c r="P52" s="100"/>
      <c r="Q52" s="101"/>
      <c r="R52" s="112"/>
      <c r="S52" s="113"/>
      <c r="T52" s="113"/>
      <c r="U52" s="114"/>
      <c r="V52" s="20"/>
      <c r="W52" s="19"/>
      <c r="X52" s="19"/>
      <c r="Y52" s="19"/>
      <c r="Z52" s="19"/>
      <c r="AA52" s="19"/>
      <c r="AB52" s="19"/>
      <c r="AC52" s="19"/>
      <c r="AD52" s="19"/>
      <c r="AE52" s="18"/>
      <c r="AF52" s="82">
        <v>1.39</v>
      </c>
      <c r="AG52" s="82"/>
      <c r="AH52" s="14" t="s">
        <v>21</v>
      </c>
      <c r="AI52" s="95" t="str">
        <f>IF(R52="","",ROUNDUP(R52,0)*AF52)</f>
        <v/>
      </c>
      <c r="AJ52" s="95"/>
    </row>
    <row r="53" spans="1:36" ht="18" x14ac:dyDescent="0.35">
      <c r="A53" s="86"/>
      <c r="C53" s="99" t="s">
        <v>22</v>
      </c>
      <c r="D53" s="100"/>
      <c r="E53" s="100"/>
      <c r="F53" s="100"/>
      <c r="G53" s="101"/>
      <c r="H53" s="104" t="s">
        <v>136</v>
      </c>
      <c r="I53" s="104"/>
      <c r="J53" s="104"/>
      <c r="K53" s="104"/>
      <c r="L53" s="104"/>
      <c r="M53" s="99" t="s">
        <v>23</v>
      </c>
      <c r="N53" s="100"/>
      <c r="O53" s="100"/>
      <c r="P53" s="100"/>
      <c r="Q53" s="101"/>
      <c r="R53" s="112"/>
      <c r="S53" s="113"/>
      <c r="T53" s="113"/>
      <c r="U53" s="114"/>
      <c r="V53" s="20"/>
      <c r="W53" s="19"/>
      <c r="X53" s="19"/>
      <c r="Y53" s="19"/>
      <c r="Z53" s="19"/>
      <c r="AA53" s="19"/>
      <c r="AB53" s="19"/>
      <c r="AC53" s="19"/>
      <c r="AD53" s="19"/>
      <c r="AE53" s="18"/>
      <c r="AF53" s="82">
        <v>1.39</v>
      </c>
      <c r="AG53" s="82"/>
      <c r="AH53" s="14" t="s">
        <v>21</v>
      </c>
      <c r="AI53" s="95" t="str">
        <f>IF(R53="","",ROUNDUP(R53,0)*AF53)</f>
        <v/>
      </c>
      <c r="AJ53" s="95"/>
    </row>
    <row r="54" spans="1:36" ht="18" x14ac:dyDescent="0.35">
      <c r="A54" s="86"/>
      <c r="C54" s="99" t="s">
        <v>22</v>
      </c>
      <c r="D54" s="100"/>
      <c r="E54" s="100"/>
      <c r="F54" s="100"/>
      <c r="G54" s="101"/>
      <c r="H54" s="104" t="s">
        <v>134</v>
      </c>
      <c r="I54" s="104"/>
      <c r="J54" s="104"/>
      <c r="K54" s="104"/>
      <c r="L54" s="104"/>
      <c r="M54" s="99" t="s">
        <v>23</v>
      </c>
      <c r="N54" s="100"/>
      <c r="O54" s="100"/>
      <c r="P54" s="100"/>
      <c r="Q54" s="101"/>
      <c r="R54" s="112"/>
      <c r="S54" s="113"/>
      <c r="T54" s="113"/>
      <c r="U54" s="114"/>
      <c r="V54" s="17"/>
      <c r="W54" s="16"/>
      <c r="X54" s="16"/>
      <c r="Y54" s="16"/>
      <c r="Z54" s="16"/>
      <c r="AA54" s="16"/>
      <c r="AB54" s="16"/>
      <c r="AC54" s="16"/>
      <c r="AD54" s="16"/>
      <c r="AE54" s="15"/>
      <c r="AF54" s="82">
        <v>1.39</v>
      </c>
      <c r="AG54" s="82"/>
      <c r="AH54" s="14" t="s">
        <v>21</v>
      </c>
      <c r="AI54" s="95" t="str">
        <f>IF(R54="","",ROUNDUP(R54,0)*AF54)</f>
        <v/>
      </c>
      <c r="AJ54" s="95"/>
    </row>
    <row r="55" spans="1:36" ht="18" x14ac:dyDescent="0.35">
      <c r="A55" s="87"/>
      <c r="AI55" s="105">
        <f>SUM(AI51:AJ54)</f>
        <v>0</v>
      </c>
      <c r="AJ55" s="106"/>
    </row>
    <row r="56" spans="1:36" ht="12" customHeight="1" x14ac:dyDescent="0.35"/>
    <row r="57" spans="1:36" ht="19.5" customHeight="1" thickBot="1" x14ac:dyDescent="0.4">
      <c r="A57" s="85" t="s">
        <v>20</v>
      </c>
      <c r="C57" s="96" t="s">
        <v>19</v>
      </c>
      <c r="D57" s="96"/>
      <c r="E57" s="96"/>
      <c r="F57" s="96"/>
      <c r="G57" s="96"/>
      <c r="H57" s="102" t="s">
        <v>16</v>
      </c>
      <c r="I57" s="103"/>
      <c r="J57" s="103"/>
      <c r="K57" s="9" t="s">
        <v>6</v>
      </c>
      <c r="L57" s="8">
        <f>IF(H57="Yes",0,IF(H57="No",0.15,""))</f>
        <v>0</v>
      </c>
      <c r="M57" t="s">
        <v>15</v>
      </c>
      <c r="U57" s="115" t="str">
        <f>P8</f>
        <v/>
      </c>
      <c r="V57" s="115"/>
      <c r="W57" s="115"/>
      <c r="X57" s="115"/>
      <c r="Y57" s="115"/>
      <c r="Z57" s="13"/>
      <c r="AA57" s="13"/>
      <c r="AE57" s="88" t="s">
        <v>18</v>
      </c>
      <c r="AF57" s="88"/>
      <c r="AG57" s="88"/>
      <c r="AH57" s="10"/>
      <c r="AI57" s="89" t="s">
        <v>17</v>
      </c>
      <c r="AJ57" s="90"/>
    </row>
    <row r="58" spans="1:36" ht="18.600000000000001" thickTop="1" x14ac:dyDescent="0.35">
      <c r="A58" s="87"/>
      <c r="C58" s="96"/>
      <c r="D58" s="96"/>
      <c r="E58" s="96"/>
      <c r="F58" s="96"/>
      <c r="G58" s="96"/>
      <c r="H58" s="97"/>
      <c r="I58" s="98"/>
      <c r="J58" s="98"/>
      <c r="K58" s="9"/>
      <c r="L58" s="53"/>
      <c r="U58" s="115"/>
      <c r="V58" s="115"/>
      <c r="W58" s="115"/>
      <c r="X58" s="115"/>
      <c r="Y58" s="115"/>
      <c r="Z58" s="13"/>
      <c r="AA58" s="13"/>
      <c r="AE58" s="58">
        <f>IFERROR(L57,"")</f>
        <v>0</v>
      </c>
      <c r="AF58" s="58"/>
      <c r="AG58" s="58"/>
      <c r="AH58" s="7"/>
      <c r="AI58" s="83">
        <f>IFERROR(AE58*AI32,0)</f>
        <v>0</v>
      </c>
      <c r="AJ58" s="84"/>
    </row>
    <row r="59" spans="1:36" ht="12" customHeight="1" x14ac:dyDescent="0.35">
      <c r="D59" s="12"/>
      <c r="E59" s="12"/>
      <c r="F59" s="12"/>
      <c r="G59" s="12"/>
      <c r="H59" s="12"/>
      <c r="I59" s="11"/>
      <c r="J59" s="11"/>
      <c r="K59" s="12"/>
      <c r="L59" s="12"/>
      <c r="M59" s="12"/>
      <c r="N59" s="12"/>
      <c r="O59" s="11"/>
      <c r="P59" s="11"/>
    </row>
    <row r="60" spans="1:36" ht="19.95" customHeight="1" thickBot="1" x14ac:dyDescent="0.4">
      <c r="A60" s="85" t="s">
        <v>14</v>
      </c>
      <c r="C60" s="59" t="s">
        <v>13</v>
      </c>
      <c r="D60" s="59"/>
      <c r="E60" s="60"/>
      <c r="F60" s="61" t="str">
        <f>IF(X32=0,"",SUM(X24:X26)/X32)</f>
        <v/>
      </c>
      <c r="G60" s="62"/>
      <c r="H60" s="9" t="s">
        <v>6</v>
      </c>
      <c r="I60" s="8">
        <f>IF(F60="",0,IF(F60&lt;0.15,IF(F60&lt;0.1,IF(F60&lt;0.05,0.03,0.02),0.01),0))</f>
        <v>0</v>
      </c>
      <c r="J60" t="s">
        <v>5</v>
      </c>
      <c r="L60" s="59" t="s">
        <v>12</v>
      </c>
      <c r="M60" s="59"/>
      <c r="N60" s="60"/>
      <c r="O60" s="61" t="str">
        <f>IF(X32=0,"",X28/SUM(X24:X29))</f>
        <v/>
      </c>
      <c r="P60" s="62"/>
      <c r="Q60" s="9" t="s">
        <v>6</v>
      </c>
      <c r="R60" s="8">
        <f>IF(O60="",0,IF(O60&gt;0.2,IF(O60&gt;0.35,IF(O60&gt;0.5,0.03,0.02),0.01),0))</f>
        <v>0</v>
      </c>
      <c r="S60" t="s">
        <v>5</v>
      </c>
      <c r="W60" s="63" t="s">
        <v>11</v>
      </c>
      <c r="X60" s="63"/>
      <c r="Y60" s="63"/>
      <c r="Z60" s="63"/>
      <c r="AA60" s="63"/>
      <c r="AB60" s="63"/>
      <c r="AC60" s="63"/>
      <c r="AD60" s="64"/>
      <c r="AE60" s="88" t="s">
        <v>10</v>
      </c>
      <c r="AF60" s="88"/>
      <c r="AG60" s="88"/>
      <c r="AH60" s="10"/>
      <c r="AI60" s="89" t="s">
        <v>9</v>
      </c>
      <c r="AJ60" s="90"/>
    </row>
    <row r="61" spans="1:36" ht="18.75" customHeight="1" thickTop="1" x14ac:dyDescent="0.35">
      <c r="A61" s="87"/>
      <c r="C61" s="59" t="s">
        <v>8</v>
      </c>
      <c r="D61" s="59"/>
      <c r="E61" s="60"/>
      <c r="F61" s="61" t="str">
        <f>IF(X32=0,"",X27/SUM(X24:X29))</f>
        <v/>
      </c>
      <c r="G61" s="62"/>
      <c r="H61" s="9" t="s">
        <v>6</v>
      </c>
      <c r="I61" s="8">
        <f>IF(F61="",0,IF(F61&gt;0.2,IF(F61&gt;0.3,IF(F61&gt;0.4,0.03,0.02),0.01),0))</f>
        <v>0</v>
      </c>
      <c r="J61" t="s">
        <v>5</v>
      </c>
      <c r="L61" s="59" t="s">
        <v>7</v>
      </c>
      <c r="M61" s="59"/>
      <c r="N61" s="60"/>
      <c r="O61" s="61" t="str">
        <f>IF(X32=0,"",X29/SUM(X24:X29))</f>
        <v/>
      </c>
      <c r="P61" s="62"/>
      <c r="Q61" s="9" t="s">
        <v>6</v>
      </c>
      <c r="R61" s="8">
        <f>IF(O61="",0,IF(O61&gt;0.05,IF(O61&gt;0.1,0.02,0.01),0))</f>
        <v>0</v>
      </c>
      <c r="S61" t="s">
        <v>5</v>
      </c>
      <c r="W61" s="110" t="s">
        <v>4</v>
      </c>
      <c r="X61" s="110"/>
      <c r="Y61" s="110"/>
      <c r="Z61" s="110"/>
      <c r="AA61" s="110"/>
      <c r="AB61" s="110"/>
      <c r="AC61" s="110"/>
      <c r="AD61" s="111"/>
      <c r="AE61" s="58">
        <f>IFERROR(I60+I61+R60+R61,"")</f>
        <v>0</v>
      </c>
      <c r="AF61" s="58"/>
      <c r="AG61" s="58"/>
      <c r="AH61" s="7"/>
      <c r="AI61" s="83">
        <f>IFERROR(-AE61*(AI32+AI48+AI55),0)</f>
        <v>0</v>
      </c>
      <c r="AJ61" s="84"/>
    </row>
    <row r="62" spans="1:36" ht="30" customHeight="1" x14ac:dyDescent="0.35"/>
    <row r="63" spans="1:36" ht="44.25" customHeight="1" x14ac:dyDescent="0.35"/>
    <row r="64" spans="1:36" ht="40.5" customHeight="1" x14ac:dyDescent="0.35"/>
    <row r="65" spans="1:38" ht="42.75" customHeight="1" x14ac:dyDescent="0.35"/>
    <row r="66" spans="1:38" ht="32.25" customHeight="1" x14ac:dyDescent="0.35"/>
    <row r="67" spans="1:38" ht="19.95" customHeight="1" x14ac:dyDescent="0.35"/>
    <row r="68" spans="1:38" ht="19.95" customHeight="1" x14ac:dyDescent="0.35"/>
    <row r="69" spans="1:38" ht="19.95" customHeight="1" x14ac:dyDescent="0.35"/>
    <row r="70" spans="1:38" ht="19.95" customHeight="1" x14ac:dyDescent="0.35"/>
    <row r="71" spans="1:38" ht="19.95" customHeight="1" x14ac:dyDescent="0.35"/>
    <row r="72" spans="1:38" x14ac:dyDescent="0.35">
      <c r="C72" s="5"/>
    </row>
    <row r="73" spans="1:38" x14ac:dyDescent="0.35">
      <c r="AL73" s="5"/>
    </row>
    <row r="74" spans="1:38" s="5" customFormat="1" ht="45" customHeight="1" x14ac:dyDescent="0.35">
      <c r="A74" s="6"/>
      <c r="C74"/>
      <c r="D74"/>
      <c r="E74"/>
      <c r="F74"/>
      <c r="G74"/>
      <c r="H74"/>
      <c r="I74"/>
      <c r="J74"/>
      <c r="K74"/>
      <c r="L74"/>
      <c r="M74"/>
      <c r="N74"/>
      <c r="O74"/>
      <c r="P74"/>
      <c r="Q74"/>
      <c r="R74"/>
      <c r="AL74"/>
    </row>
    <row r="75" spans="1:38" ht="45" customHeight="1" x14ac:dyDescent="0.35"/>
    <row r="76" spans="1:38" ht="45" customHeight="1" x14ac:dyDescent="0.35"/>
    <row r="77" spans="1:38" x14ac:dyDescent="0.35">
      <c r="R77" s="5"/>
    </row>
  </sheetData>
  <sheetProtection algorithmName="SHA-512" hashValue="8LN18BOEqOfWwN4bVOHHMInMjmzkvXIff9WknXf6I06GVhClgBYtEOJ5PnHkR7jc//zFpo0TsyBYFMY9ztEuig==" saltValue="pu6y6MwZXgJCY5AxaXxWAw==" spinCount="100000" sheet="1" selectLockedCells="1"/>
  <mergeCells count="359">
    <mergeCell ref="G10:M10"/>
    <mergeCell ref="Z10:AH10"/>
    <mergeCell ref="Z11:AH11"/>
    <mergeCell ref="R7:Y7"/>
    <mergeCell ref="C38:F38"/>
    <mergeCell ref="G38:H38"/>
    <mergeCell ref="W38:X38"/>
    <mergeCell ref="X17:Y17"/>
    <mergeCell ref="C16:F16"/>
    <mergeCell ref="J16:W16"/>
    <mergeCell ref="C19:S19"/>
    <mergeCell ref="T19:W19"/>
    <mergeCell ref="Z19:AC19"/>
    <mergeCell ref="C20:G20"/>
    <mergeCell ref="H20:L20"/>
    <mergeCell ref="M20:Q20"/>
    <mergeCell ref="R20:S20"/>
    <mergeCell ref="T20:U20"/>
    <mergeCell ref="V20:W20"/>
    <mergeCell ref="X20:Y20"/>
    <mergeCell ref="Z20:AA20"/>
    <mergeCell ref="AB20:AC20"/>
    <mergeCell ref="AD20:AE20"/>
    <mergeCell ref="AF20:AG20"/>
    <mergeCell ref="C1:AJ1"/>
    <mergeCell ref="C2:AJ2"/>
    <mergeCell ref="C4:AJ4"/>
    <mergeCell ref="E6:F6"/>
    <mergeCell ref="G6:O6"/>
    <mergeCell ref="S6:AH6"/>
    <mergeCell ref="Z7:AH7"/>
    <mergeCell ref="Z8:AH8"/>
    <mergeCell ref="Z9:AH9"/>
    <mergeCell ref="R8:Y8"/>
    <mergeCell ref="R9:Y9"/>
    <mergeCell ref="J17:W17"/>
    <mergeCell ref="AB16:AG16"/>
    <mergeCell ref="AH17:AI17"/>
    <mergeCell ref="X16:Y16"/>
    <mergeCell ref="AH16:AI16"/>
    <mergeCell ref="AI20:AJ20"/>
    <mergeCell ref="C21:G21"/>
    <mergeCell ref="H21:L21"/>
    <mergeCell ref="M21:Q21"/>
    <mergeCell ref="R21:S21"/>
    <mergeCell ref="T21:U21"/>
    <mergeCell ref="V21:W21"/>
    <mergeCell ref="X21:Y21"/>
    <mergeCell ref="Z21:AA21"/>
    <mergeCell ref="AB21:AC21"/>
    <mergeCell ref="AD21:AE21"/>
    <mergeCell ref="AF21:AG21"/>
    <mergeCell ref="AI21:AJ21"/>
    <mergeCell ref="AD22:AE22"/>
    <mergeCell ref="AF22:AG22"/>
    <mergeCell ref="AI22:AJ22"/>
    <mergeCell ref="C23:G23"/>
    <mergeCell ref="H23:L23"/>
    <mergeCell ref="M23:Q23"/>
    <mergeCell ref="R23:S23"/>
    <mergeCell ref="T23:U23"/>
    <mergeCell ref="V23:W23"/>
    <mergeCell ref="X23:Y23"/>
    <mergeCell ref="Z23:AA23"/>
    <mergeCell ref="AB23:AC23"/>
    <mergeCell ref="AD23:AE23"/>
    <mergeCell ref="AF23:AG23"/>
    <mergeCell ref="AI23:AJ23"/>
    <mergeCell ref="C22:G22"/>
    <mergeCell ref="H22:L22"/>
    <mergeCell ref="M22:Q22"/>
    <mergeCell ref="R22:S22"/>
    <mergeCell ref="T22:U22"/>
    <mergeCell ref="V22:W22"/>
    <mergeCell ref="X22:Y22"/>
    <mergeCell ref="Z22:AA22"/>
    <mergeCell ref="AB22:AC22"/>
    <mergeCell ref="AI24:AJ24"/>
    <mergeCell ref="C25:G25"/>
    <mergeCell ref="H25:L25"/>
    <mergeCell ref="M25:Q25"/>
    <mergeCell ref="R25:S25"/>
    <mergeCell ref="T25:U25"/>
    <mergeCell ref="V25:W25"/>
    <mergeCell ref="X25:Y25"/>
    <mergeCell ref="Z25:AA25"/>
    <mergeCell ref="AB25:AC25"/>
    <mergeCell ref="AD25:AE25"/>
    <mergeCell ref="AF25:AG25"/>
    <mergeCell ref="AI25:AJ25"/>
    <mergeCell ref="C24:G24"/>
    <mergeCell ref="H24:L24"/>
    <mergeCell ref="M24:Q24"/>
    <mergeCell ref="R24:S24"/>
    <mergeCell ref="T24:U24"/>
    <mergeCell ref="V24:W24"/>
    <mergeCell ref="X24:Y24"/>
    <mergeCell ref="Z24:AA24"/>
    <mergeCell ref="AB24:AC24"/>
    <mergeCell ref="T26:U26"/>
    <mergeCell ref="V26:W26"/>
    <mergeCell ref="X26:Y26"/>
    <mergeCell ref="Z26:AA26"/>
    <mergeCell ref="AB26:AC26"/>
    <mergeCell ref="AD26:AE26"/>
    <mergeCell ref="M26:Q26"/>
    <mergeCell ref="AD24:AE24"/>
    <mergeCell ref="AF24:AG24"/>
    <mergeCell ref="C28:G28"/>
    <mergeCell ref="M27:Q27"/>
    <mergeCell ref="M28:Q28"/>
    <mergeCell ref="R27:S27"/>
    <mergeCell ref="R28:S28"/>
    <mergeCell ref="H28:L28"/>
    <mergeCell ref="C26:G26"/>
    <mergeCell ref="H26:L26"/>
    <mergeCell ref="R26:S26"/>
    <mergeCell ref="T29:U29"/>
    <mergeCell ref="V29:W29"/>
    <mergeCell ref="X29:Y29"/>
    <mergeCell ref="Z29:AA29"/>
    <mergeCell ref="AB29:AC29"/>
    <mergeCell ref="AD29:AE29"/>
    <mergeCell ref="AF26:AG26"/>
    <mergeCell ref="AI26:AJ26"/>
    <mergeCell ref="C27:G27"/>
    <mergeCell ref="X27:Y27"/>
    <mergeCell ref="Z27:AA27"/>
    <mergeCell ref="AF27:AG27"/>
    <mergeCell ref="AI27:AJ27"/>
    <mergeCell ref="AB27:AC27"/>
    <mergeCell ref="Z28:AA28"/>
    <mergeCell ref="AF28:AG28"/>
    <mergeCell ref="AI28:AJ28"/>
    <mergeCell ref="AB28:AC28"/>
    <mergeCell ref="AD27:AE27"/>
    <mergeCell ref="AD28:AE28"/>
    <mergeCell ref="T27:U27"/>
    <mergeCell ref="V27:W27"/>
    <mergeCell ref="T28:U28"/>
    <mergeCell ref="V28:W28"/>
    <mergeCell ref="AF29:AG29"/>
    <mergeCell ref="AI29:AJ29"/>
    <mergeCell ref="C31:G31"/>
    <mergeCell ref="H31:L31"/>
    <mergeCell ref="R31:S31"/>
    <mergeCell ref="T31:U31"/>
    <mergeCell ref="V31:W31"/>
    <mergeCell ref="X31:Y31"/>
    <mergeCell ref="Z31:AA31"/>
    <mergeCell ref="AB31:AC31"/>
    <mergeCell ref="AD31:AE31"/>
    <mergeCell ref="AF31:AG31"/>
    <mergeCell ref="AI31:AJ31"/>
    <mergeCell ref="C30:G30"/>
    <mergeCell ref="R30:S30"/>
    <mergeCell ref="T30:U30"/>
    <mergeCell ref="V30:W30"/>
    <mergeCell ref="M31:Q31"/>
    <mergeCell ref="H30:L30"/>
    <mergeCell ref="M29:Q29"/>
    <mergeCell ref="M30:Q30"/>
    <mergeCell ref="C29:G29"/>
    <mergeCell ref="H29:L29"/>
    <mergeCell ref="R29:S29"/>
    <mergeCell ref="T32:U32"/>
    <mergeCell ref="V32:W32"/>
    <mergeCell ref="X32:Y32"/>
    <mergeCell ref="Z32:AA32"/>
    <mergeCell ref="AB32:AC32"/>
    <mergeCell ref="AD32:AE32"/>
    <mergeCell ref="AI32:AJ32"/>
    <mergeCell ref="AC34:AE34"/>
    <mergeCell ref="AF34:AH34"/>
    <mergeCell ref="I37:L37"/>
    <mergeCell ref="M37:O37"/>
    <mergeCell ref="P37:R37"/>
    <mergeCell ref="S37:T37"/>
    <mergeCell ref="U37:W37"/>
    <mergeCell ref="C40:G40"/>
    <mergeCell ref="H40:L40"/>
    <mergeCell ref="X37:Y37"/>
    <mergeCell ref="AA36:AB36"/>
    <mergeCell ref="AA37:AB37"/>
    <mergeCell ref="U36:W36"/>
    <mergeCell ref="AA38:AB38"/>
    <mergeCell ref="D36:E36"/>
    <mergeCell ref="F36:H36"/>
    <mergeCell ref="I36:L36"/>
    <mergeCell ref="M36:O36"/>
    <mergeCell ref="P36:R36"/>
    <mergeCell ref="S36:T36"/>
    <mergeCell ref="X36:Y36"/>
    <mergeCell ref="M52:Q52"/>
    <mergeCell ref="M53:Q53"/>
    <mergeCell ref="M54:Q54"/>
    <mergeCell ref="M40:Q40"/>
    <mergeCell ref="V40:W40"/>
    <mergeCell ref="X40:Y40"/>
    <mergeCell ref="AB40:AC40"/>
    <mergeCell ref="AD40:AE40"/>
    <mergeCell ref="AF40:AG40"/>
    <mergeCell ref="AD45:AE45"/>
    <mergeCell ref="Z50:Z51"/>
    <mergeCell ref="AD47:AE47"/>
    <mergeCell ref="AF47:AG47"/>
    <mergeCell ref="AF50:AG50"/>
    <mergeCell ref="AF54:AG54"/>
    <mergeCell ref="AF46:AG46"/>
    <mergeCell ref="AD44:AE44"/>
    <mergeCell ref="AF44:AG44"/>
    <mergeCell ref="C41:G41"/>
    <mergeCell ref="H41:L41"/>
    <mergeCell ref="M41:Q41"/>
    <mergeCell ref="V41:W41"/>
    <mergeCell ref="X41:Y41"/>
    <mergeCell ref="AB41:AC41"/>
    <mergeCell ref="AD41:AE41"/>
    <mergeCell ref="AF41:AG41"/>
    <mergeCell ref="AI41:AJ41"/>
    <mergeCell ref="C44:G44"/>
    <mergeCell ref="H44:L44"/>
    <mergeCell ref="M44:Q44"/>
    <mergeCell ref="V44:W44"/>
    <mergeCell ref="X44:Y44"/>
    <mergeCell ref="AB44:AC44"/>
    <mergeCell ref="AI43:AJ43"/>
    <mergeCell ref="C42:G42"/>
    <mergeCell ref="H42:L42"/>
    <mergeCell ref="M42:Q42"/>
    <mergeCell ref="V42:W42"/>
    <mergeCell ref="X42:Y42"/>
    <mergeCell ref="AB42:AC42"/>
    <mergeCell ref="AD42:AE42"/>
    <mergeCell ref="AF42:AG42"/>
    <mergeCell ref="AI42:AJ42"/>
    <mergeCell ref="C43:G43"/>
    <mergeCell ref="H43:L43"/>
    <mergeCell ref="M43:Q43"/>
    <mergeCell ref="V43:W43"/>
    <mergeCell ref="X43:Y43"/>
    <mergeCell ref="AB43:AC43"/>
    <mergeCell ref="AD43:AE43"/>
    <mergeCell ref="AF43:AG43"/>
    <mergeCell ref="C45:G45"/>
    <mergeCell ref="H45:L45"/>
    <mergeCell ref="M45:Q45"/>
    <mergeCell ref="V45:W45"/>
    <mergeCell ref="X45:Y45"/>
    <mergeCell ref="AB45:AC45"/>
    <mergeCell ref="AI47:AJ47"/>
    <mergeCell ref="AF45:AG45"/>
    <mergeCell ref="AI45:AJ45"/>
    <mergeCell ref="C46:G46"/>
    <mergeCell ref="H46:L46"/>
    <mergeCell ref="M46:Q46"/>
    <mergeCell ref="V46:W46"/>
    <mergeCell ref="X46:Y46"/>
    <mergeCell ref="AB46:AC46"/>
    <mergeCell ref="AD46:AE46"/>
    <mergeCell ref="AI46:AJ46"/>
    <mergeCell ref="C47:G47"/>
    <mergeCell ref="H47:L47"/>
    <mergeCell ref="M47:Q47"/>
    <mergeCell ref="V47:W47"/>
    <mergeCell ref="X47:Y47"/>
    <mergeCell ref="AB47:AC47"/>
    <mergeCell ref="AD30:AE30"/>
    <mergeCell ref="AE57:AG57"/>
    <mergeCell ref="AE58:AG58"/>
    <mergeCell ref="AF52:AG52"/>
    <mergeCell ref="AI51:AJ51"/>
    <mergeCell ref="AA50:AA51"/>
    <mergeCell ref="AB50:AB51"/>
    <mergeCell ref="AC50:AC51"/>
    <mergeCell ref="AD50:AD51"/>
    <mergeCell ref="AI44:AJ44"/>
    <mergeCell ref="AI40:AJ40"/>
    <mergeCell ref="AF35:AH35"/>
    <mergeCell ref="AC36:AE36"/>
    <mergeCell ref="AF36:AH36"/>
    <mergeCell ref="AC37:AE37"/>
    <mergeCell ref="AF37:AH37"/>
    <mergeCell ref="AC38:AE38"/>
    <mergeCell ref="AF38:AH38"/>
    <mergeCell ref="AA35:AB35"/>
    <mergeCell ref="AC35:AE35"/>
    <mergeCell ref="H53:L53"/>
    <mergeCell ref="AI55:AJ55"/>
    <mergeCell ref="AI50:AJ50"/>
    <mergeCell ref="AI48:AJ48"/>
    <mergeCell ref="A6:A17"/>
    <mergeCell ref="A40:A48"/>
    <mergeCell ref="A50:A55"/>
    <mergeCell ref="A57:A58"/>
    <mergeCell ref="A60:A61"/>
    <mergeCell ref="G16:H16"/>
    <mergeCell ref="H27:L27"/>
    <mergeCell ref="W61:AD61"/>
    <mergeCell ref="L60:N60"/>
    <mergeCell ref="R52:U52"/>
    <mergeCell ref="R53:U53"/>
    <mergeCell ref="R54:U54"/>
    <mergeCell ref="U57:Y58"/>
    <mergeCell ref="H54:L54"/>
    <mergeCell ref="O60:P60"/>
    <mergeCell ref="L61:N61"/>
    <mergeCell ref="O61:P61"/>
    <mergeCell ref="X30:Y30"/>
    <mergeCell ref="Z30:AA30"/>
    <mergeCell ref="AB30:AC30"/>
    <mergeCell ref="R51:U51"/>
    <mergeCell ref="AF51:AG51"/>
    <mergeCell ref="R12:Y12"/>
    <mergeCell ref="Z12:AH12"/>
    <mergeCell ref="AI61:AJ61"/>
    <mergeCell ref="A19:A38"/>
    <mergeCell ref="AE60:AG60"/>
    <mergeCell ref="AI60:AJ60"/>
    <mergeCell ref="AF30:AG30"/>
    <mergeCell ref="AI30:AJ30"/>
    <mergeCell ref="AI57:AJ57"/>
    <mergeCell ref="AI54:AJ54"/>
    <mergeCell ref="AI58:AJ58"/>
    <mergeCell ref="AI52:AJ52"/>
    <mergeCell ref="AF53:AG53"/>
    <mergeCell ref="AI53:AJ53"/>
    <mergeCell ref="C58:G58"/>
    <mergeCell ref="H58:J58"/>
    <mergeCell ref="C52:G52"/>
    <mergeCell ref="C53:G53"/>
    <mergeCell ref="C54:G54"/>
    <mergeCell ref="C57:G57"/>
    <mergeCell ref="H57:J57"/>
    <mergeCell ref="H52:L52"/>
    <mergeCell ref="R13:Y13"/>
    <mergeCell ref="Z13:AH13"/>
    <mergeCell ref="R14:Y14"/>
    <mergeCell ref="Z14:AH14"/>
    <mergeCell ref="R10:Y10"/>
    <mergeCell ref="R11:Y11"/>
    <mergeCell ref="C11:P12"/>
    <mergeCell ref="AE61:AG61"/>
    <mergeCell ref="C60:E60"/>
    <mergeCell ref="C61:E61"/>
    <mergeCell ref="F60:G60"/>
    <mergeCell ref="F61:G61"/>
    <mergeCell ref="W60:AD60"/>
    <mergeCell ref="X28:Y28"/>
    <mergeCell ref="C50:G50"/>
    <mergeCell ref="H50:L50"/>
    <mergeCell ref="M50:Q50"/>
    <mergeCell ref="R50:U50"/>
    <mergeCell ref="W50:W51"/>
    <mergeCell ref="X50:X51"/>
    <mergeCell ref="Y50:Y51"/>
    <mergeCell ref="C51:G51"/>
    <mergeCell ref="H51:L51"/>
    <mergeCell ref="M51:Q51"/>
  </mergeCells>
  <dataValidations count="2">
    <dataValidation type="list" allowBlank="1" showInputMessage="1" showErrorMessage="1" sqref="H57:J58" xr:uid="{00000000-0002-0000-0100-000000000000}">
      <formula1>$AL$9:$AL$10</formula1>
    </dataValidation>
    <dataValidation type="list" allowBlank="1" showInputMessage="1" showErrorMessage="1" sqref="N8:O8" xr:uid="{00000000-0002-0000-0100-000001000000}">
      <formula1>$AL$6:$AL$8</formula1>
    </dataValidation>
  </dataValidations>
  <printOptions horizontalCentered="1"/>
  <pageMargins left="0.5" right="0.5" top="0.5" bottom="0.5" header="0.5" footer="0.5"/>
  <pageSetup scale="46"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77"/>
  <sheetViews>
    <sheetView showGridLines="0" topLeftCell="A33" zoomScale="60" zoomScaleNormal="60" zoomScaleSheetLayoutView="80" zoomScalePageLayoutView="80" workbookViewId="0">
      <pane xSplit="1" topLeftCell="B1" activePane="topRight" state="frozen"/>
      <selection activeCell="B4" sqref="B4"/>
      <selection pane="topRight" activeCell="AB42" sqref="AB42:AC42"/>
    </sheetView>
  </sheetViews>
  <sheetFormatPr defaultColWidth="8.7265625" defaultRowHeight="20.399999999999999" x14ac:dyDescent="0.35"/>
  <cols>
    <col min="1" max="1" width="21.453125" style="4" customWidth="1"/>
    <col min="2" max="2" width="1.7265625" customWidth="1"/>
    <col min="3" max="3" width="5.453125" customWidth="1"/>
    <col min="4" max="36" width="5.54296875" customWidth="1"/>
  </cols>
  <sheetData>
    <row r="1" spans="1:38" ht="19.95" customHeight="1" x14ac:dyDescent="0.35">
      <c r="C1" s="182" t="s">
        <v>130</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row>
    <row r="2" spans="1:38" ht="19.95" customHeight="1" x14ac:dyDescent="0.35">
      <c r="C2" s="182" t="s">
        <v>106</v>
      </c>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row>
    <row r="3" spans="1:38" s="44" customFormat="1" ht="12" customHeight="1" x14ac:dyDescent="0.35">
      <c r="A3" s="4"/>
      <c r="Y3" s="45"/>
    </row>
    <row r="4" spans="1:38" ht="19.95" customHeight="1" x14ac:dyDescent="0.35">
      <c r="C4" s="183" t="s">
        <v>131</v>
      </c>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row>
    <row r="5" spans="1:38" ht="12" customHeight="1" x14ac:dyDescent="0.35">
      <c r="A5" s="43">
        <v>19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row>
    <row r="6" spans="1:38" ht="19.95" customHeight="1" x14ac:dyDescent="0.35">
      <c r="A6" s="85" t="s">
        <v>99</v>
      </c>
      <c r="E6" s="59" t="s">
        <v>98</v>
      </c>
      <c r="F6" s="59"/>
      <c r="G6" s="56"/>
      <c r="H6" s="56"/>
      <c r="I6" s="56"/>
      <c r="J6" s="56"/>
      <c r="K6" s="56"/>
      <c r="L6" s="56"/>
      <c r="M6" s="56"/>
      <c r="N6" s="56"/>
      <c r="O6" s="56"/>
      <c r="S6" s="184" t="s">
        <v>97</v>
      </c>
      <c r="T6" s="184"/>
      <c r="U6" s="184"/>
      <c r="V6" s="184"/>
      <c r="W6" s="184"/>
      <c r="X6" s="184"/>
      <c r="Y6" s="184"/>
      <c r="Z6" s="184"/>
      <c r="AA6" s="184"/>
      <c r="AB6" s="184"/>
      <c r="AC6" s="184"/>
      <c r="AD6" s="184"/>
      <c r="AE6" s="184"/>
      <c r="AF6" s="184"/>
      <c r="AG6" s="184"/>
      <c r="AH6" s="184"/>
      <c r="AL6" s="38"/>
    </row>
    <row r="7" spans="1:38" ht="19.95" customHeight="1" x14ac:dyDescent="0.35">
      <c r="A7" s="86"/>
      <c r="Q7" s="41"/>
      <c r="R7" s="40"/>
      <c r="S7" s="104" t="s">
        <v>96</v>
      </c>
      <c r="T7" s="104"/>
      <c r="U7" s="104"/>
      <c r="V7" s="104"/>
      <c r="W7" s="104"/>
      <c r="X7" s="104"/>
      <c r="Y7" s="104"/>
      <c r="Z7" s="99" t="s">
        <v>95</v>
      </c>
      <c r="AA7" s="100"/>
      <c r="AB7" s="100"/>
      <c r="AC7" s="100"/>
      <c r="AD7" s="100"/>
      <c r="AE7" s="100"/>
      <c r="AF7" s="100"/>
      <c r="AG7" s="100"/>
      <c r="AH7" s="101"/>
      <c r="AL7" s="38" t="s">
        <v>94</v>
      </c>
    </row>
    <row r="8" spans="1:38" ht="18.75" customHeight="1" x14ac:dyDescent="0.35">
      <c r="A8" s="86"/>
      <c r="F8" s="1" t="s">
        <v>93</v>
      </c>
      <c r="G8" s="197"/>
      <c r="H8" s="198"/>
      <c r="I8" s="199"/>
      <c r="L8" s="1"/>
      <c r="M8" s="1"/>
      <c r="N8" s="200"/>
      <c r="O8" s="200"/>
      <c r="P8" s="201" t="str">
        <f>IF(AND(N8="TYPE 1",H58="NO"),"Warning: A TYPE 1 structure must be prismatic!","")</f>
        <v/>
      </c>
      <c r="Q8" s="201"/>
      <c r="R8" s="202"/>
      <c r="S8" s="56"/>
      <c r="T8" s="56"/>
      <c r="U8" s="56"/>
      <c r="V8" s="56"/>
      <c r="W8" s="56"/>
      <c r="X8" s="56"/>
      <c r="Y8" s="56"/>
      <c r="Z8" s="56"/>
      <c r="AA8" s="56"/>
      <c r="AB8" s="56"/>
      <c r="AC8" s="56"/>
      <c r="AD8" s="56"/>
      <c r="AE8" s="56"/>
      <c r="AF8" s="56"/>
      <c r="AG8" s="56"/>
      <c r="AH8" s="56"/>
      <c r="AL8" s="38" t="s">
        <v>92</v>
      </c>
    </row>
    <row r="9" spans="1:38" ht="18" x14ac:dyDescent="0.35">
      <c r="A9" s="86"/>
      <c r="P9" s="201"/>
      <c r="Q9" s="201"/>
      <c r="R9" s="202"/>
      <c r="S9" s="56"/>
      <c r="T9" s="56"/>
      <c r="U9" s="56"/>
      <c r="V9" s="56"/>
      <c r="W9" s="56"/>
      <c r="X9" s="56"/>
      <c r="Y9" s="56"/>
      <c r="Z9" s="56"/>
      <c r="AA9" s="56"/>
      <c r="AB9" s="56"/>
      <c r="AC9" s="56"/>
      <c r="AD9" s="56"/>
      <c r="AE9" s="56"/>
      <c r="AF9" s="56"/>
      <c r="AG9" s="56"/>
      <c r="AH9" s="56"/>
      <c r="AL9" s="38" t="s">
        <v>16</v>
      </c>
    </row>
    <row r="10" spans="1:38" ht="18.75" customHeight="1" x14ac:dyDescent="0.35">
      <c r="A10" s="86"/>
      <c r="F10" s="39" t="s">
        <v>91</v>
      </c>
      <c r="G10" s="56"/>
      <c r="H10" s="56"/>
      <c r="I10" s="56"/>
      <c r="J10" s="56"/>
      <c r="K10" s="56"/>
      <c r="L10" s="56"/>
      <c r="M10" s="56"/>
      <c r="P10" s="201"/>
      <c r="Q10" s="201"/>
      <c r="R10" s="202"/>
      <c r="S10" s="56"/>
      <c r="T10" s="56"/>
      <c r="U10" s="56"/>
      <c r="V10" s="56"/>
      <c r="W10" s="56"/>
      <c r="X10" s="56"/>
      <c r="Y10" s="56"/>
      <c r="Z10" s="56"/>
      <c r="AA10" s="56"/>
      <c r="AB10" s="56"/>
      <c r="AC10" s="56"/>
      <c r="AD10" s="56"/>
      <c r="AE10" s="56"/>
      <c r="AF10" s="56"/>
      <c r="AG10" s="56"/>
      <c r="AH10" s="56"/>
      <c r="AL10" s="38" t="s">
        <v>90</v>
      </c>
    </row>
    <row r="11" spans="1:38" ht="18.75" customHeight="1" x14ac:dyDescent="0.35">
      <c r="A11" s="86"/>
      <c r="C11" s="57" t="s">
        <v>89</v>
      </c>
      <c r="D11" s="57"/>
      <c r="E11" s="57"/>
      <c r="F11" s="57"/>
      <c r="G11" s="57"/>
      <c r="H11" s="57"/>
      <c r="I11" s="57"/>
      <c r="J11" s="57"/>
      <c r="K11" s="57"/>
      <c r="L11" s="57"/>
      <c r="M11" s="57"/>
      <c r="N11" s="57"/>
      <c r="O11" s="57"/>
      <c r="P11" s="57"/>
      <c r="Q11" s="57"/>
      <c r="S11" s="56"/>
      <c r="T11" s="56"/>
      <c r="U11" s="56"/>
      <c r="V11" s="56"/>
      <c r="W11" s="56"/>
      <c r="X11" s="56"/>
      <c r="Y11" s="56"/>
      <c r="Z11" s="56"/>
      <c r="AA11" s="56"/>
      <c r="AB11" s="56"/>
      <c r="AC11" s="56"/>
      <c r="AD11" s="56"/>
      <c r="AE11" s="56"/>
      <c r="AF11" s="56"/>
      <c r="AG11" s="56"/>
      <c r="AH11" s="56"/>
      <c r="AL11" s="37"/>
    </row>
    <row r="12" spans="1:38" ht="18.75" customHeight="1" x14ac:dyDescent="0.35">
      <c r="A12" s="86"/>
      <c r="C12" s="57"/>
      <c r="D12" s="57"/>
      <c r="E12" s="57"/>
      <c r="F12" s="57"/>
      <c r="G12" s="57"/>
      <c r="H12" s="57"/>
      <c r="I12" s="57"/>
      <c r="J12" s="57"/>
      <c r="K12" s="57"/>
      <c r="L12" s="57"/>
      <c r="M12" s="57"/>
      <c r="N12" s="57"/>
      <c r="O12" s="57"/>
      <c r="P12" s="57"/>
      <c r="Q12" s="57"/>
      <c r="R12" s="37"/>
      <c r="S12" s="56"/>
      <c r="T12" s="56"/>
      <c r="U12" s="56"/>
      <c r="V12" s="56"/>
      <c r="W12" s="56"/>
      <c r="X12" s="56"/>
      <c r="Y12" s="56"/>
      <c r="Z12" s="56"/>
      <c r="AA12" s="56"/>
      <c r="AB12" s="56"/>
      <c r="AC12" s="56"/>
      <c r="AD12" s="56"/>
      <c r="AE12" s="56"/>
      <c r="AF12" s="56"/>
      <c r="AG12" s="56"/>
      <c r="AH12" s="56"/>
      <c r="AI12" s="37"/>
      <c r="AJ12" s="37"/>
      <c r="AK12" s="37"/>
    </row>
    <row r="13" spans="1:38" ht="18.75" customHeight="1" x14ac:dyDescent="0.35">
      <c r="A13" s="86"/>
      <c r="C13" s="48"/>
      <c r="D13" s="48"/>
      <c r="E13" s="48"/>
      <c r="F13" s="48"/>
      <c r="G13" s="48"/>
      <c r="H13" s="48"/>
      <c r="I13" s="48"/>
      <c r="J13" s="48"/>
      <c r="K13" s="48"/>
      <c r="L13" s="48"/>
      <c r="M13" s="48"/>
      <c r="N13" s="48"/>
      <c r="O13" s="48"/>
      <c r="P13" s="48"/>
      <c r="Q13" s="48"/>
      <c r="R13" s="37"/>
      <c r="S13" s="56"/>
      <c r="T13" s="56"/>
      <c r="U13" s="56"/>
      <c r="V13" s="56"/>
      <c r="W13" s="56"/>
      <c r="X13" s="56"/>
      <c r="Y13" s="56"/>
      <c r="Z13" s="56"/>
      <c r="AA13" s="56"/>
      <c r="AB13" s="56"/>
      <c r="AC13" s="56"/>
      <c r="AD13" s="56"/>
      <c r="AE13" s="56"/>
      <c r="AF13" s="56"/>
      <c r="AG13" s="56"/>
      <c r="AH13" s="56"/>
      <c r="AI13" s="37"/>
      <c r="AJ13" s="37"/>
      <c r="AK13" s="37"/>
    </row>
    <row r="14" spans="1:38" ht="18.75" customHeight="1" x14ac:dyDescent="0.35">
      <c r="A14" s="86"/>
      <c r="C14" s="48"/>
      <c r="D14" s="48"/>
      <c r="E14" s="48"/>
      <c r="F14" s="48"/>
      <c r="G14" s="48"/>
      <c r="H14" s="48"/>
      <c r="I14" s="48"/>
      <c r="J14" s="48"/>
      <c r="K14" s="48"/>
      <c r="L14" s="48"/>
      <c r="M14" s="48"/>
      <c r="N14" s="48"/>
      <c r="O14" s="48"/>
      <c r="P14" s="48"/>
      <c r="Q14" s="48"/>
      <c r="R14" s="37"/>
      <c r="S14" s="56"/>
      <c r="T14" s="56"/>
      <c r="U14" s="56"/>
      <c r="V14" s="56"/>
      <c r="W14" s="56"/>
      <c r="X14" s="56"/>
      <c r="Y14" s="56"/>
      <c r="Z14" s="56"/>
      <c r="AA14" s="56"/>
      <c r="AB14" s="56"/>
      <c r="AC14" s="56"/>
      <c r="AD14" s="56"/>
      <c r="AE14" s="56"/>
      <c r="AF14" s="56"/>
      <c r="AG14" s="56"/>
      <c r="AH14" s="56"/>
      <c r="AI14" s="37"/>
      <c r="AJ14" s="37"/>
      <c r="AK14" s="37"/>
    </row>
    <row r="15" spans="1:38" ht="18" x14ac:dyDescent="0.35">
      <c r="A15" s="86"/>
    </row>
    <row r="16" spans="1:38" ht="19.5" customHeight="1" x14ac:dyDescent="0.45">
      <c r="A16" s="86"/>
      <c r="C16" s="186" t="s">
        <v>88</v>
      </c>
      <c r="D16" s="186"/>
      <c r="E16" s="186"/>
      <c r="F16" s="187"/>
      <c r="G16" s="105">
        <f>AI32+AI48+AI55+AI58+AI61</f>
        <v>0</v>
      </c>
      <c r="H16" s="106"/>
      <c r="J16" s="165"/>
      <c r="K16" s="165"/>
      <c r="L16" s="165"/>
      <c r="M16" s="165"/>
      <c r="N16" s="165"/>
      <c r="O16" s="165"/>
      <c r="P16" s="165"/>
      <c r="Q16" s="165"/>
      <c r="R16" s="165"/>
      <c r="S16" s="165"/>
      <c r="T16" s="165"/>
      <c r="U16" s="165"/>
      <c r="V16" s="165"/>
      <c r="W16" s="165"/>
      <c r="X16" s="203"/>
      <c r="Y16" s="203"/>
      <c r="AB16" s="59" t="s">
        <v>87</v>
      </c>
      <c r="AC16" s="59"/>
      <c r="AD16" s="59"/>
      <c r="AE16" s="59"/>
      <c r="AF16" s="59"/>
      <c r="AG16" s="59"/>
      <c r="AH16" s="204"/>
      <c r="AI16" s="204"/>
      <c r="AJ16" t="s">
        <v>86</v>
      </c>
    </row>
    <row r="17" spans="1:36" ht="18" x14ac:dyDescent="0.35">
      <c r="A17" s="87"/>
      <c r="J17" s="165"/>
      <c r="K17" s="165"/>
      <c r="L17" s="165"/>
      <c r="M17" s="165"/>
      <c r="N17" s="165"/>
      <c r="O17" s="165"/>
      <c r="P17" s="165"/>
      <c r="Q17" s="165"/>
      <c r="R17" s="165"/>
      <c r="S17" s="165"/>
      <c r="T17" s="165"/>
      <c r="U17" s="165"/>
      <c r="V17" s="165"/>
      <c r="W17" s="165"/>
      <c r="X17" s="205"/>
      <c r="Y17" s="205"/>
      <c r="AH17" s="206" t="str">
        <f>IF(AH16="","",AH16/'4 Unit Conversions'!$D$3)</f>
        <v/>
      </c>
      <c r="AI17" s="206"/>
      <c r="AJ17" t="s">
        <v>85</v>
      </c>
    </row>
    <row r="18" spans="1:36" ht="12" customHeight="1" x14ac:dyDescent="0.35"/>
    <row r="19" spans="1:36" ht="19.95" customHeight="1" x14ac:dyDescent="0.35">
      <c r="A19" s="85" t="s">
        <v>84</v>
      </c>
      <c r="C19" s="184"/>
      <c r="D19" s="184"/>
      <c r="E19" s="184"/>
      <c r="F19" s="184"/>
      <c r="G19" s="184"/>
      <c r="H19" s="184"/>
      <c r="I19" s="184"/>
      <c r="J19" s="184"/>
      <c r="K19" s="184"/>
      <c r="L19" s="184"/>
      <c r="M19" s="184"/>
      <c r="N19" s="184"/>
      <c r="O19" s="184"/>
      <c r="P19" s="184"/>
      <c r="Q19" s="184"/>
      <c r="R19" s="184"/>
      <c r="S19" s="184"/>
      <c r="T19" s="104" t="s">
        <v>83</v>
      </c>
      <c r="U19" s="104"/>
      <c r="V19" s="104"/>
      <c r="W19" s="104"/>
      <c r="Z19" s="104" t="s">
        <v>82</v>
      </c>
      <c r="AA19" s="104"/>
      <c r="AB19" s="104"/>
      <c r="AC19" s="104"/>
    </row>
    <row r="20" spans="1:36" ht="72.75" customHeight="1" thickBot="1" x14ac:dyDescent="0.4">
      <c r="A20" s="86"/>
      <c r="C20" s="188" t="s">
        <v>81</v>
      </c>
      <c r="D20" s="188"/>
      <c r="E20" s="188"/>
      <c r="F20" s="188"/>
      <c r="G20" s="188"/>
      <c r="H20" s="188" t="s">
        <v>28</v>
      </c>
      <c r="I20" s="188"/>
      <c r="J20" s="188"/>
      <c r="K20" s="188"/>
      <c r="L20" s="188"/>
      <c r="M20" s="66" t="s">
        <v>27</v>
      </c>
      <c r="N20" s="67"/>
      <c r="O20" s="67"/>
      <c r="P20" s="67"/>
      <c r="Q20" s="68"/>
      <c r="R20" s="188" t="s">
        <v>80</v>
      </c>
      <c r="S20" s="188"/>
      <c r="T20" s="188" t="s">
        <v>105</v>
      </c>
      <c r="U20" s="188"/>
      <c r="V20" s="188" t="s">
        <v>78</v>
      </c>
      <c r="W20" s="188"/>
      <c r="X20" s="188" t="s">
        <v>104</v>
      </c>
      <c r="Y20" s="188"/>
      <c r="Z20" s="188" t="s">
        <v>76</v>
      </c>
      <c r="AA20" s="188"/>
      <c r="AB20" s="188" t="s">
        <v>103</v>
      </c>
      <c r="AC20" s="188"/>
      <c r="AD20" s="188" t="s">
        <v>102</v>
      </c>
      <c r="AE20" s="188"/>
      <c r="AF20" s="140" t="s">
        <v>25</v>
      </c>
      <c r="AG20" s="141"/>
      <c r="AH20" s="36" t="s">
        <v>24</v>
      </c>
      <c r="AI20" s="168" t="s">
        <v>17</v>
      </c>
      <c r="AJ20" s="169"/>
    </row>
    <row r="21" spans="1:36" ht="19.95" customHeight="1" thickTop="1" x14ac:dyDescent="0.35">
      <c r="A21" s="86"/>
      <c r="C21" s="170" t="s">
        <v>73</v>
      </c>
      <c r="D21" s="170"/>
      <c r="E21" s="170"/>
      <c r="F21" s="170"/>
      <c r="G21" s="170"/>
      <c r="H21" s="171"/>
      <c r="I21" s="171"/>
      <c r="J21" s="171"/>
      <c r="K21" s="171"/>
      <c r="L21" s="171"/>
      <c r="M21" s="128"/>
      <c r="N21" s="81"/>
      <c r="O21" s="81"/>
      <c r="P21" s="81"/>
      <c r="Q21" s="129"/>
      <c r="R21" s="131"/>
      <c r="S21" s="131"/>
      <c r="T21" s="189" t="str">
        <f>IF(Z21="","",Z21/'4 Unit Conversions'!$D$5*'4 Unit Conversions'!$D$6)</f>
        <v/>
      </c>
      <c r="U21" s="189"/>
      <c r="V21" s="133" t="str">
        <f>IF(AB21="","",AB21/'4 Unit Conversions'!$D$4*'4 Unit Conversions'!$D$6)</f>
        <v/>
      </c>
      <c r="W21" s="133"/>
      <c r="X21" s="190" t="str">
        <f>IF(AD21="","",AD21/'4 Unit Conversions'!$D$4)</f>
        <v/>
      </c>
      <c r="Y21" s="190"/>
      <c r="Z21" s="195"/>
      <c r="AA21" s="195"/>
      <c r="AB21" s="196"/>
      <c r="AC21" s="196"/>
      <c r="AD21" s="132"/>
      <c r="AE21" s="132"/>
      <c r="AF21" s="178">
        <v>21.5</v>
      </c>
      <c r="AG21" s="179"/>
      <c r="AH21" s="35" t="s">
        <v>64</v>
      </c>
      <c r="AI21" s="180" t="str">
        <f t="shared" ref="AI21:AI29" si="0">IF(X21="","",X21/2000*AF21)</f>
        <v/>
      </c>
      <c r="AJ21" s="181"/>
    </row>
    <row r="22" spans="1:36" ht="19.95" customHeight="1" x14ac:dyDescent="0.35">
      <c r="A22" s="86"/>
      <c r="C22" s="154" t="s">
        <v>72</v>
      </c>
      <c r="D22" s="154"/>
      <c r="E22" s="154"/>
      <c r="F22" s="154"/>
      <c r="G22" s="154"/>
      <c r="H22" s="56"/>
      <c r="I22" s="56"/>
      <c r="J22" s="56"/>
      <c r="K22" s="56"/>
      <c r="L22" s="56"/>
      <c r="M22" s="107"/>
      <c r="N22" s="108"/>
      <c r="O22" s="108"/>
      <c r="P22" s="108"/>
      <c r="Q22" s="109"/>
      <c r="R22" s="131"/>
      <c r="S22" s="131"/>
      <c r="T22" s="149" t="str">
        <f>IF(Z22="","",Z22/'4 Unit Conversions'!$D$5*'4 Unit Conversions'!$D$6)</f>
        <v/>
      </c>
      <c r="U22" s="149"/>
      <c r="V22" s="124" t="str">
        <f>IF(AB22="","",AB22/'4 Unit Conversions'!$D$4*'4 Unit Conversions'!$D$6)</f>
        <v/>
      </c>
      <c r="W22" s="124"/>
      <c r="X22" s="150" t="str">
        <f>IF(AD22="","",AD22/'4 Unit Conversions'!$D$4)</f>
        <v/>
      </c>
      <c r="Y22" s="150"/>
      <c r="Z22" s="193"/>
      <c r="AA22" s="193"/>
      <c r="AB22" s="102"/>
      <c r="AC22" s="102"/>
      <c r="AD22" s="65"/>
      <c r="AE22" s="65"/>
      <c r="AF22" s="152">
        <v>23</v>
      </c>
      <c r="AG22" s="153"/>
      <c r="AH22" s="34" t="s">
        <v>64</v>
      </c>
      <c r="AI22" s="105" t="str">
        <f t="shared" si="0"/>
        <v/>
      </c>
      <c r="AJ22" s="106"/>
    </row>
    <row r="23" spans="1:36" ht="19.95" customHeight="1" x14ac:dyDescent="0.35">
      <c r="A23" s="86"/>
      <c r="C23" s="154" t="s">
        <v>71</v>
      </c>
      <c r="D23" s="154"/>
      <c r="E23" s="154"/>
      <c r="F23" s="154"/>
      <c r="G23" s="154"/>
      <c r="H23" s="56"/>
      <c r="I23" s="56"/>
      <c r="J23" s="56"/>
      <c r="K23" s="56"/>
      <c r="L23" s="56"/>
      <c r="M23" s="107"/>
      <c r="N23" s="108"/>
      <c r="O23" s="108"/>
      <c r="P23" s="108"/>
      <c r="Q23" s="109"/>
      <c r="R23" s="131"/>
      <c r="S23" s="131"/>
      <c r="T23" s="149" t="str">
        <f>IF(Z23="","",Z23/'4 Unit Conversions'!$D$5*'4 Unit Conversions'!$D$6)</f>
        <v/>
      </c>
      <c r="U23" s="149"/>
      <c r="V23" s="124" t="str">
        <f>IF(AB23="","",AB23/'4 Unit Conversions'!$D$4*'4 Unit Conversions'!$D$6)</f>
        <v/>
      </c>
      <c r="W23" s="124"/>
      <c r="X23" s="150" t="str">
        <f>IF(AD23="","",AD23/'4 Unit Conversions'!$D$4)</f>
        <v/>
      </c>
      <c r="Y23" s="150"/>
      <c r="Z23" s="193"/>
      <c r="AA23" s="193"/>
      <c r="AB23" s="102"/>
      <c r="AC23" s="102"/>
      <c r="AD23" s="65"/>
      <c r="AE23" s="65"/>
      <c r="AF23" s="152">
        <v>145</v>
      </c>
      <c r="AG23" s="153"/>
      <c r="AH23" s="34" t="s">
        <v>64</v>
      </c>
      <c r="AI23" s="105" t="str">
        <f t="shared" si="0"/>
        <v/>
      </c>
      <c r="AJ23" s="106"/>
    </row>
    <row r="24" spans="1:36" ht="19.95" customHeight="1" x14ac:dyDescent="0.35">
      <c r="A24" s="86"/>
      <c r="C24" s="154" t="s">
        <v>70</v>
      </c>
      <c r="D24" s="154"/>
      <c r="E24" s="154"/>
      <c r="F24" s="154"/>
      <c r="G24" s="154"/>
      <c r="H24" s="56"/>
      <c r="I24" s="56"/>
      <c r="J24" s="56"/>
      <c r="K24" s="56"/>
      <c r="L24" s="56"/>
      <c r="M24" s="107"/>
      <c r="N24" s="108"/>
      <c r="O24" s="108"/>
      <c r="P24" s="108"/>
      <c r="Q24" s="109"/>
      <c r="R24" s="131"/>
      <c r="S24" s="131"/>
      <c r="T24" s="149" t="str">
        <f>IF(Z24="","",Z24/'4 Unit Conversions'!$D$5*'4 Unit Conversions'!$D$6)</f>
        <v/>
      </c>
      <c r="U24" s="149"/>
      <c r="V24" s="124" t="str">
        <f>IF(AB24="","",AB24/'4 Unit Conversions'!$D$4*'4 Unit Conversions'!$D$6)</f>
        <v/>
      </c>
      <c r="W24" s="124"/>
      <c r="X24" s="150" t="str">
        <f>IF(AD24="","",AD24/'4 Unit Conversions'!$D$4)</f>
        <v/>
      </c>
      <c r="Y24" s="150"/>
      <c r="Z24" s="193"/>
      <c r="AA24" s="193"/>
      <c r="AB24" s="102"/>
      <c r="AC24" s="102"/>
      <c r="AD24" s="65"/>
      <c r="AE24" s="65"/>
      <c r="AF24" s="152">
        <v>125</v>
      </c>
      <c r="AG24" s="153"/>
      <c r="AH24" s="34" t="s">
        <v>64</v>
      </c>
      <c r="AI24" s="105" t="str">
        <f t="shared" si="0"/>
        <v/>
      </c>
      <c r="AJ24" s="106"/>
    </row>
    <row r="25" spans="1:36" ht="19.95" customHeight="1" x14ac:dyDescent="0.35">
      <c r="A25" s="86"/>
      <c r="C25" s="154" t="s">
        <v>69</v>
      </c>
      <c r="D25" s="154"/>
      <c r="E25" s="154"/>
      <c r="F25" s="154"/>
      <c r="G25" s="154"/>
      <c r="H25" s="107"/>
      <c r="I25" s="108"/>
      <c r="J25" s="108"/>
      <c r="K25" s="108"/>
      <c r="L25" s="109"/>
      <c r="M25" s="107"/>
      <c r="N25" s="108"/>
      <c r="O25" s="108"/>
      <c r="P25" s="108"/>
      <c r="Q25" s="109"/>
      <c r="R25" s="112"/>
      <c r="S25" s="113"/>
      <c r="T25" s="149" t="str">
        <f>IF(Z25="","",Z25/'4 Unit Conversions'!$D$5*'4 Unit Conversions'!$D$6)</f>
        <v/>
      </c>
      <c r="U25" s="149"/>
      <c r="V25" s="124" t="str">
        <f>IF(AB25="","",AB25/'4 Unit Conversions'!$D$4*'4 Unit Conversions'!$D$6)</f>
        <v/>
      </c>
      <c r="W25" s="124"/>
      <c r="X25" s="150" t="str">
        <f>IF(AD25="","",AD25/'4 Unit Conversions'!$D$4)</f>
        <v/>
      </c>
      <c r="Y25" s="150"/>
      <c r="Z25" s="193"/>
      <c r="AA25" s="193"/>
      <c r="AB25" s="102"/>
      <c r="AC25" s="102"/>
      <c r="AD25" s="65"/>
      <c r="AE25" s="65"/>
      <c r="AF25" s="152">
        <v>125</v>
      </c>
      <c r="AG25" s="153"/>
      <c r="AH25" s="34" t="s">
        <v>64</v>
      </c>
      <c r="AI25" s="105" t="str">
        <f t="shared" si="0"/>
        <v/>
      </c>
      <c r="AJ25" s="106"/>
    </row>
    <row r="26" spans="1:36" ht="19.95" customHeight="1" x14ac:dyDescent="0.35">
      <c r="A26" s="86"/>
      <c r="C26" s="154" t="s">
        <v>68</v>
      </c>
      <c r="D26" s="154"/>
      <c r="E26" s="154"/>
      <c r="F26" s="154"/>
      <c r="G26" s="154"/>
      <c r="H26" s="107"/>
      <c r="I26" s="108"/>
      <c r="J26" s="108"/>
      <c r="K26" s="108"/>
      <c r="L26" s="109"/>
      <c r="M26" s="107"/>
      <c r="N26" s="108"/>
      <c r="O26" s="108"/>
      <c r="P26" s="108"/>
      <c r="Q26" s="109"/>
      <c r="R26" s="112"/>
      <c r="S26" s="113"/>
      <c r="T26" s="149" t="str">
        <f>IF(Z26="","",Z26/'4 Unit Conversions'!$D$5*'4 Unit Conversions'!$D$6)</f>
        <v/>
      </c>
      <c r="U26" s="149"/>
      <c r="V26" s="124" t="str">
        <f>IF(AB26="","",AB26/'4 Unit Conversions'!$D$4*'4 Unit Conversions'!$D$6)</f>
        <v/>
      </c>
      <c r="W26" s="124"/>
      <c r="X26" s="150" t="str">
        <f>IF(AD26="","",AD26/'4 Unit Conversions'!$D$4)</f>
        <v/>
      </c>
      <c r="Y26" s="150"/>
      <c r="Z26" s="193"/>
      <c r="AA26" s="193"/>
      <c r="AB26" s="102"/>
      <c r="AC26" s="102"/>
      <c r="AD26" s="65"/>
      <c r="AE26" s="65"/>
      <c r="AF26" s="152">
        <v>125</v>
      </c>
      <c r="AG26" s="153"/>
      <c r="AH26" s="34" t="s">
        <v>64</v>
      </c>
      <c r="AI26" s="105" t="str">
        <f t="shared" si="0"/>
        <v/>
      </c>
      <c r="AJ26" s="106"/>
    </row>
    <row r="27" spans="1:36" ht="19.95" customHeight="1" x14ac:dyDescent="0.35">
      <c r="A27" s="86"/>
      <c r="C27" s="154" t="s">
        <v>67</v>
      </c>
      <c r="D27" s="154"/>
      <c r="E27" s="154"/>
      <c r="F27" s="154"/>
      <c r="G27" s="154"/>
      <c r="H27" s="107"/>
      <c r="I27" s="108"/>
      <c r="J27" s="108"/>
      <c r="K27" s="108"/>
      <c r="L27" s="109"/>
      <c r="M27" s="107"/>
      <c r="N27" s="108"/>
      <c r="O27" s="108"/>
      <c r="P27" s="108"/>
      <c r="Q27" s="109"/>
      <c r="R27" s="112"/>
      <c r="S27" s="113"/>
      <c r="T27" s="149" t="str">
        <f>IF(Z27="","",Z27/'4 Unit Conversions'!$D$5*'4 Unit Conversions'!$D$6)</f>
        <v/>
      </c>
      <c r="U27" s="149"/>
      <c r="V27" s="124" t="str">
        <f>IF(AB27="","",AB27/'4 Unit Conversions'!$D$4*'4 Unit Conversions'!$D$6)</f>
        <v/>
      </c>
      <c r="W27" s="124"/>
      <c r="X27" s="150" t="str">
        <f>IF(AD27="","",AD27/'4 Unit Conversions'!$D$4)</f>
        <v/>
      </c>
      <c r="Y27" s="150"/>
      <c r="Z27" s="193"/>
      <c r="AA27" s="193"/>
      <c r="AB27" s="102"/>
      <c r="AC27" s="102"/>
      <c r="AD27" s="65"/>
      <c r="AE27" s="65"/>
      <c r="AF27" s="152">
        <v>65</v>
      </c>
      <c r="AG27" s="153"/>
      <c r="AH27" s="34" t="s">
        <v>64</v>
      </c>
      <c r="AI27" s="105" t="str">
        <f t="shared" si="0"/>
        <v/>
      </c>
      <c r="AJ27" s="106"/>
    </row>
    <row r="28" spans="1:36" ht="19.95" customHeight="1" x14ac:dyDescent="0.35">
      <c r="A28" s="86"/>
      <c r="C28" s="154" t="s">
        <v>66</v>
      </c>
      <c r="D28" s="154"/>
      <c r="E28" s="154"/>
      <c r="F28" s="154"/>
      <c r="G28" s="154"/>
      <c r="H28" s="107"/>
      <c r="I28" s="108"/>
      <c r="J28" s="108"/>
      <c r="K28" s="108"/>
      <c r="L28" s="109"/>
      <c r="M28" s="107"/>
      <c r="N28" s="108"/>
      <c r="O28" s="108"/>
      <c r="P28" s="108"/>
      <c r="Q28" s="109"/>
      <c r="R28" s="112"/>
      <c r="S28" s="113"/>
      <c r="T28" s="149" t="str">
        <f>IF(Z28="","",Z28/'4 Unit Conversions'!$D$5*'4 Unit Conversions'!$D$6)</f>
        <v/>
      </c>
      <c r="U28" s="149"/>
      <c r="V28" s="124" t="str">
        <f>IF(AB28="","",AB28/'4 Unit Conversions'!$D$4*'4 Unit Conversions'!$D$6)</f>
        <v/>
      </c>
      <c r="W28" s="124"/>
      <c r="X28" s="150" t="str">
        <f>IF(AD28="","",AD28/'4 Unit Conversions'!$D$4)</f>
        <v/>
      </c>
      <c r="Y28" s="150"/>
      <c r="Z28" s="193"/>
      <c r="AA28" s="193"/>
      <c r="AB28" s="102"/>
      <c r="AC28" s="102"/>
      <c r="AD28" s="65"/>
      <c r="AE28" s="65"/>
      <c r="AF28" s="152">
        <v>140</v>
      </c>
      <c r="AG28" s="153"/>
      <c r="AH28" s="34" t="s">
        <v>64</v>
      </c>
      <c r="AI28" s="105" t="str">
        <f t="shared" si="0"/>
        <v/>
      </c>
      <c r="AJ28" s="106"/>
    </row>
    <row r="29" spans="1:36" ht="19.95" customHeight="1" x14ac:dyDescent="0.35">
      <c r="A29" s="86"/>
      <c r="C29" s="154" t="s">
        <v>65</v>
      </c>
      <c r="D29" s="154"/>
      <c r="E29" s="154"/>
      <c r="F29" s="154"/>
      <c r="G29" s="154"/>
      <c r="H29" s="56"/>
      <c r="I29" s="56"/>
      <c r="J29" s="56"/>
      <c r="K29" s="56"/>
      <c r="L29" s="56"/>
      <c r="M29" s="107"/>
      <c r="N29" s="108"/>
      <c r="O29" s="108"/>
      <c r="P29" s="108"/>
      <c r="Q29" s="109"/>
      <c r="R29" s="112"/>
      <c r="S29" s="114"/>
      <c r="T29" s="149" t="str">
        <f>IF(Z29="","",Z29/'4 Unit Conversions'!$D$5*'4 Unit Conversions'!$D$6)</f>
        <v/>
      </c>
      <c r="U29" s="149"/>
      <c r="V29" s="124" t="str">
        <f>IF(AB29="","",AB29/'4 Unit Conversions'!$D$4*'4 Unit Conversions'!$D$6)</f>
        <v/>
      </c>
      <c r="W29" s="124"/>
      <c r="X29" s="150" t="str">
        <f>IF(AD29="","",AD29/'4 Unit Conversions'!$D$4)</f>
        <v/>
      </c>
      <c r="Y29" s="150"/>
      <c r="Z29" s="193"/>
      <c r="AA29" s="193"/>
      <c r="AB29" s="102"/>
      <c r="AC29" s="102"/>
      <c r="AD29" s="65"/>
      <c r="AE29" s="65"/>
      <c r="AF29" s="152">
        <v>850</v>
      </c>
      <c r="AG29" s="153"/>
      <c r="AH29" s="34" t="s">
        <v>64</v>
      </c>
      <c r="AI29" s="105" t="str">
        <f t="shared" si="0"/>
        <v/>
      </c>
      <c r="AJ29" s="106"/>
    </row>
    <row r="30" spans="1:36" ht="19.95" customHeight="1" x14ac:dyDescent="0.35">
      <c r="A30" s="86"/>
      <c r="C30" s="154" t="s">
        <v>63</v>
      </c>
      <c r="D30" s="154"/>
      <c r="E30" s="154"/>
      <c r="F30" s="154"/>
      <c r="G30" s="154"/>
      <c r="H30" s="56"/>
      <c r="I30" s="56"/>
      <c r="J30" s="56"/>
      <c r="K30" s="56"/>
      <c r="L30" s="56"/>
      <c r="M30" s="107"/>
      <c r="N30" s="108"/>
      <c r="O30" s="108"/>
      <c r="P30" s="108"/>
      <c r="Q30" s="109"/>
      <c r="R30" s="112"/>
      <c r="S30" s="113"/>
      <c r="T30" s="149" t="str">
        <f>IF(Z30="","",Z30/'4 Unit Conversions'!$D$5*'4 Unit Conversions'!$D$6)</f>
        <v/>
      </c>
      <c r="U30" s="149"/>
      <c r="V30" s="124" t="str">
        <f>IF(AB30="","",AB30/'4 Unit Conversions'!$D$4*'4 Unit Conversions'!$D$6)</f>
        <v/>
      </c>
      <c r="W30" s="124"/>
      <c r="X30" s="150" t="str">
        <f>IF(AD30="","",AD30/'4 Unit Conversions'!$D$4)</f>
        <v/>
      </c>
      <c r="Y30" s="150"/>
      <c r="Z30" s="193"/>
      <c r="AA30" s="193"/>
      <c r="AB30" s="102"/>
      <c r="AC30" s="102"/>
      <c r="AD30" s="65"/>
      <c r="AE30" s="65"/>
      <c r="AF30" s="91">
        <v>20</v>
      </c>
      <c r="AG30" s="92"/>
      <c r="AH30" s="33" t="s">
        <v>62</v>
      </c>
      <c r="AI30" s="93" t="str">
        <f>IF(X30="","",(X30/8.34)/1000*AF30)</f>
        <v/>
      </c>
      <c r="AJ30" s="94"/>
    </row>
    <row r="31" spans="1:36" ht="19.95" customHeight="1" x14ac:dyDescent="0.35">
      <c r="A31" s="86"/>
      <c r="C31" s="154" t="s">
        <v>61</v>
      </c>
      <c r="D31" s="154"/>
      <c r="E31" s="154"/>
      <c r="F31" s="154"/>
      <c r="G31" s="154"/>
      <c r="H31" s="56"/>
      <c r="I31" s="56"/>
      <c r="J31" s="56"/>
      <c r="K31" s="56"/>
      <c r="L31" s="56"/>
      <c r="M31" s="107"/>
      <c r="N31" s="108"/>
      <c r="O31" s="108"/>
      <c r="P31" s="108"/>
      <c r="Q31" s="109"/>
      <c r="R31" s="112"/>
      <c r="S31" s="113"/>
      <c r="T31" s="149" t="str">
        <f>IF(Z31="","",Z31/'4 Unit Conversions'!$D$5*'4 Unit Conversions'!$D$6)</f>
        <v/>
      </c>
      <c r="U31" s="149"/>
      <c r="V31" s="124" t="str">
        <f>IF(AB31="","",AB31/'4 Unit Conversions'!$D$4*'4 Unit Conversions'!$D$6)</f>
        <v/>
      </c>
      <c r="W31" s="124"/>
      <c r="X31" s="150" t="str">
        <f>IF(AD31="","",AD31/'4 Unit Conversions'!$D$4)</f>
        <v/>
      </c>
      <c r="Y31" s="150"/>
      <c r="Z31" s="193"/>
      <c r="AA31" s="193"/>
      <c r="AB31" s="102"/>
      <c r="AC31" s="102"/>
      <c r="AD31" s="65"/>
      <c r="AE31" s="65"/>
      <c r="AF31" s="158"/>
      <c r="AG31" s="159"/>
      <c r="AH31" s="32"/>
      <c r="AI31" s="160"/>
      <c r="AJ31" s="161"/>
    </row>
    <row r="32" spans="1:36" ht="19.95" customHeight="1" x14ac:dyDescent="0.35">
      <c r="A32" s="86"/>
      <c r="C32" s="29" t="s">
        <v>101</v>
      </c>
      <c r="D32" s="31"/>
      <c r="E32" s="31"/>
      <c r="F32" s="31"/>
      <c r="G32" s="31"/>
      <c r="H32" s="31"/>
      <c r="I32" s="31"/>
      <c r="J32" s="31"/>
      <c r="K32" s="31"/>
      <c r="L32" s="31"/>
      <c r="M32" s="31"/>
      <c r="N32" s="31"/>
      <c r="O32" s="31"/>
      <c r="P32" s="31"/>
      <c r="Q32" s="31"/>
      <c r="R32" s="31"/>
      <c r="S32" s="31"/>
      <c r="T32" s="149">
        <f>SUM(T21:U31)</f>
        <v>0</v>
      </c>
      <c r="U32" s="149"/>
      <c r="V32" s="124">
        <f>SUM(V21:W31)</f>
        <v>0</v>
      </c>
      <c r="W32" s="124"/>
      <c r="X32" s="150">
        <f>SUM(X21:Y31)</f>
        <v>0</v>
      </c>
      <c r="Y32" s="150"/>
      <c r="Z32" s="116">
        <f>SUM(Z21:AA31)</f>
        <v>0</v>
      </c>
      <c r="AA32" s="116"/>
      <c r="AB32" s="124">
        <f>SUM(AB21:AC31)</f>
        <v>0</v>
      </c>
      <c r="AC32" s="124"/>
      <c r="AD32" s="150">
        <f>SUM(AD21:AE31)</f>
        <v>0</v>
      </c>
      <c r="AE32" s="150"/>
      <c r="AI32" s="83">
        <f>SUM(AI21:AJ31)</f>
        <v>0</v>
      </c>
      <c r="AJ32" s="84"/>
    </row>
    <row r="33" spans="1:36" ht="19.95" customHeight="1" x14ac:dyDescent="0.35">
      <c r="A33" s="86"/>
      <c r="C33" s="29" t="s">
        <v>59</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row>
    <row r="34" spans="1:36" ht="19.95" customHeight="1" x14ac:dyDescent="0.35">
      <c r="A34" s="86"/>
      <c r="C34" s="30" t="s">
        <v>58</v>
      </c>
      <c r="D34" s="29"/>
      <c r="E34" s="29"/>
      <c r="F34" s="29"/>
      <c r="G34" s="29"/>
      <c r="H34" s="29"/>
      <c r="I34" s="29"/>
      <c r="J34" s="29"/>
      <c r="K34" s="29"/>
      <c r="L34" s="29"/>
      <c r="M34" s="29"/>
      <c r="N34" s="29"/>
      <c r="O34" s="29"/>
      <c r="P34" s="29"/>
      <c r="Q34" s="29"/>
      <c r="R34" s="29"/>
      <c r="S34" s="29"/>
      <c r="T34" s="29"/>
      <c r="U34" s="29"/>
      <c r="V34" s="29"/>
      <c r="W34" s="29"/>
      <c r="X34" s="29"/>
      <c r="Y34" s="29"/>
      <c r="Z34" s="29"/>
      <c r="AC34" s="151" t="s">
        <v>57</v>
      </c>
      <c r="AD34" s="151"/>
      <c r="AE34" s="151"/>
      <c r="AF34" s="151" t="s">
        <v>56</v>
      </c>
      <c r="AG34" s="151"/>
      <c r="AH34" s="151"/>
    </row>
    <row r="35" spans="1:36" ht="19.95" customHeight="1" x14ac:dyDescent="0.35">
      <c r="A35" s="86"/>
      <c r="AA35" s="96" t="s">
        <v>55</v>
      </c>
      <c r="AB35" s="96"/>
      <c r="AC35" s="144" t="str">
        <f>IF(AF35="","",AF35/'4 Unit Conversions'!$D$8)</f>
        <v/>
      </c>
      <c r="AD35" s="145"/>
      <c r="AE35" s="146"/>
      <c r="AF35" s="156"/>
      <c r="AG35" s="157"/>
      <c r="AH35" s="164"/>
    </row>
    <row r="36" spans="1:36" ht="19.95" customHeight="1" x14ac:dyDescent="0.35">
      <c r="A36" s="86"/>
      <c r="D36" s="59" t="s">
        <v>54</v>
      </c>
      <c r="E36" s="59"/>
      <c r="F36" s="147"/>
      <c r="G36" s="147"/>
      <c r="H36" s="147"/>
      <c r="I36" s="59" t="s">
        <v>53</v>
      </c>
      <c r="J36" s="143"/>
      <c r="K36" s="143"/>
      <c r="L36" s="143"/>
      <c r="M36" s="149" t="str">
        <f>IF(M37="","",M37/'4 Unit Conversions'!$D$5)</f>
        <v/>
      </c>
      <c r="N36" s="149"/>
      <c r="O36" s="149"/>
      <c r="P36" s="59" t="s">
        <v>52</v>
      </c>
      <c r="Q36" s="59"/>
      <c r="R36" s="60"/>
      <c r="S36" s="194" t="str">
        <f>IF(S37="","",S37/'4 Unit Conversions'!$D$7)</f>
        <v/>
      </c>
      <c r="T36" s="194"/>
      <c r="U36" s="59" t="s">
        <v>51</v>
      </c>
      <c r="V36" s="59"/>
      <c r="W36" s="60"/>
      <c r="X36" s="194" t="str">
        <f>IF(X37="","",X37/'4 Unit Conversions'!$D$4*'4 Unit Conversions'!$D$5)</f>
        <v/>
      </c>
      <c r="Y36" s="194"/>
      <c r="AA36" s="96" t="s">
        <v>50</v>
      </c>
      <c r="AB36" s="96"/>
      <c r="AC36" s="144" t="str">
        <f>IF(AF36="","",AF36/'4 Unit Conversions'!$D$8)</f>
        <v/>
      </c>
      <c r="AD36" s="145"/>
      <c r="AE36" s="146"/>
      <c r="AF36" s="156"/>
      <c r="AG36" s="157"/>
      <c r="AH36" s="164"/>
    </row>
    <row r="37" spans="1:36" x14ac:dyDescent="0.35">
      <c r="A37" s="86"/>
      <c r="I37" s="59" t="s">
        <v>49</v>
      </c>
      <c r="J37" s="143"/>
      <c r="K37" s="143"/>
      <c r="L37" s="143"/>
      <c r="M37" s="193"/>
      <c r="N37" s="193"/>
      <c r="O37" s="193"/>
      <c r="P37" s="59" t="s">
        <v>48</v>
      </c>
      <c r="Q37" s="59"/>
      <c r="R37" s="60"/>
      <c r="S37" s="107"/>
      <c r="T37" s="109"/>
      <c r="U37" s="59" t="s">
        <v>47</v>
      </c>
      <c r="V37" s="59"/>
      <c r="W37" s="60"/>
      <c r="X37" s="162"/>
      <c r="Y37" s="163"/>
      <c r="AA37" s="96" t="s">
        <v>46</v>
      </c>
      <c r="AB37" s="96"/>
      <c r="AC37" s="144" t="str">
        <f>IF(AF37="","",AF37/'4 Unit Conversions'!$D$8)</f>
        <v/>
      </c>
      <c r="AD37" s="145"/>
      <c r="AE37" s="146"/>
      <c r="AF37" s="156"/>
      <c r="AG37" s="157"/>
      <c r="AH37" s="164"/>
    </row>
    <row r="38" spans="1:36" ht="18" x14ac:dyDescent="0.35">
      <c r="A38" s="87"/>
      <c r="C38" s="59" t="s">
        <v>45</v>
      </c>
      <c r="D38" s="59"/>
      <c r="E38" s="59"/>
      <c r="F38" s="60"/>
      <c r="G38" s="112"/>
      <c r="H38" s="114"/>
      <c r="W38" s="185"/>
      <c r="X38" s="185"/>
      <c r="Z38" s="1"/>
      <c r="AA38" s="96" t="s">
        <v>44</v>
      </c>
      <c r="AB38" s="96"/>
      <c r="AC38" s="144" t="str">
        <f>IF(COUNT(AC35:AE37)&gt;0,AVERAGE(AC35:AE37),"")</f>
        <v/>
      </c>
      <c r="AD38" s="145"/>
      <c r="AE38" s="146"/>
      <c r="AF38" s="119" t="str">
        <f>IF(COUNT(AF35:AH37)&gt;0,AVERAGE(AF35:AH37),"")</f>
        <v/>
      </c>
      <c r="AG38" s="142"/>
      <c r="AH38" s="120"/>
    </row>
    <row r="39" spans="1:36" ht="12" customHeight="1" x14ac:dyDescent="0.35">
      <c r="C39" s="1"/>
      <c r="D39" s="1"/>
      <c r="E39" s="1"/>
      <c r="F39" s="1"/>
      <c r="G39" s="27"/>
      <c r="H39" s="27"/>
      <c r="I39" s="27"/>
      <c r="J39" s="1"/>
      <c r="K39" s="1"/>
      <c r="L39" s="1"/>
      <c r="M39" s="28"/>
      <c r="N39" s="27"/>
      <c r="O39" s="27"/>
      <c r="P39" s="1"/>
      <c r="Q39" s="1"/>
      <c r="R39" s="1"/>
      <c r="S39" s="1"/>
      <c r="T39" s="26"/>
      <c r="U39" s="26"/>
      <c r="X39" s="26"/>
      <c r="Y39" s="26"/>
    </row>
    <row r="40" spans="1:36" ht="42" customHeight="1" thickBot="1" x14ac:dyDescent="0.4">
      <c r="A40" s="85" t="s">
        <v>43</v>
      </c>
      <c r="C40" s="66" t="s">
        <v>29</v>
      </c>
      <c r="D40" s="67"/>
      <c r="E40" s="67"/>
      <c r="F40" s="67"/>
      <c r="G40" s="68"/>
      <c r="H40" s="66" t="s">
        <v>28</v>
      </c>
      <c r="I40" s="67"/>
      <c r="J40" s="67"/>
      <c r="K40" s="67"/>
      <c r="L40" s="68"/>
      <c r="M40" s="66" t="s">
        <v>27</v>
      </c>
      <c r="N40" s="67"/>
      <c r="O40" s="67"/>
      <c r="P40" s="67"/>
      <c r="Q40" s="67"/>
      <c r="R40" s="24"/>
      <c r="S40" s="25"/>
      <c r="T40" s="25"/>
      <c r="U40" s="23"/>
      <c r="V40" s="136" t="s">
        <v>42</v>
      </c>
      <c r="W40" s="136"/>
      <c r="X40" s="136" t="s">
        <v>41</v>
      </c>
      <c r="Y40" s="136"/>
      <c r="Z40" s="24"/>
      <c r="AA40" s="23"/>
      <c r="AB40" s="137" t="s">
        <v>40</v>
      </c>
      <c r="AC40" s="138"/>
      <c r="AD40" s="139" t="s">
        <v>39</v>
      </c>
      <c r="AE40" s="139"/>
      <c r="AF40" s="140" t="s">
        <v>25</v>
      </c>
      <c r="AG40" s="141"/>
      <c r="AH40" s="22" t="s">
        <v>24</v>
      </c>
      <c r="AI40" s="126" t="s">
        <v>17</v>
      </c>
      <c r="AJ40" s="127"/>
    </row>
    <row r="41" spans="1:36" ht="19.95" customHeight="1" thickTop="1" x14ac:dyDescent="0.35">
      <c r="A41" s="86"/>
      <c r="C41" s="104" t="s">
        <v>38</v>
      </c>
      <c r="D41" s="104"/>
      <c r="E41" s="104"/>
      <c r="F41" s="104"/>
      <c r="G41" s="104"/>
      <c r="H41" s="128"/>
      <c r="I41" s="81"/>
      <c r="J41" s="81"/>
      <c r="K41" s="81"/>
      <c r="L41" s="129"/>
      <c r="M41" s="128"/>
      <c r="N41" s="81"/>
      <c r="O41" s="81"/>
      <c r="P41" s="81"/>
      <c r="Q41" s="81"/>
      <c r="R41" s="20"/>
      <c r="S41" s="19"/>
      <c r="T41" s="19"/>
      <c r="U41" s="18"/>
      <c r="V41" s="189" t="str">
        <f>IF(AB41="","",AB41/'4 Unit Conversions'!$D$10)</f>
        <v/>
      </c>
      <c r="W41" s="189"/>
      <c r="X41" s="190" t="str">
        <f>IF(AD41="","",AD41/'4 Unit Conversions'!$D$9)</f>
        <v/>
      </c>
      <c r="Y41" s="190"/>
      <c r="Z41" s="20"/>
      <c r="AA41" s="18"/>
      <c r="AB41" s="191"/>
      <c r="AC41" s="192"/>
      <c r="AD41" s="191"/>
      <c r="AE41" s="192"/>
      <c r="AF41" s="82">
        <v>5</v>
      </c>
      <c r="AG41" s="82"/>
      <c r="AH41" s="21" t="s">
        <v>31</v>
      </c>
      <c r="AI41" s="134" t="str">
        <f t="shared" ref="AI41:AI47" si="1">IF(X41="","",AF41/128*X41)</f>
        <v/>
      </c>
      <c r="AJ41" s="134"/>
    </row>
    <row r="42" spans="1:36" ht="19.95" customHeight="1" x14ac:dyDescent="0.35">
      <c r="A42" s="86"/>
      <c r="C42" s="104" t="s">
        <v>37</v>
      </c>
      <c r="D42" s="104"/>
      <c r="E42" s="104"/>
      <c r="F42" s="104"/>
      <c r="G42" s="104"/>
      <c r="H42" s="107"/>
      <c r="I42" s="108"/>
      <c r="J42" s="108"/>
      <c r="K42" s="108"/>
      <c r="L42" s="109"/>
      <c r="M42" s="107"/>
      <c r="N42" s="108"/>
      <c r="O42" s="108"/>
      <c r="P42" s="108"/>
      <c r="Q42" s="108"/>
      <c r="R42" s="20"/>
      <c r="S42" s="19"/>
      <c r="T42" s="19"/>
      <c r="U42" s="18"/>
      <c r="V42" s="149" t="str">
        <f>IF(AB42="","",AB42/'4 Unit Conversions'!$D$10)</f>
        <v/>
      </c>
      <c r="W42" s="149"/>
      <c r="X42" s="150" t="str">
        <f>IF(AD42="","",AD42/'4 Unit Conversions'!$D$9)</f>
        <v/>
      </c>
      <c r="Y42" s="150"/>
      <c r="Z42" s="20"/>
      <c r="AA42" s="18"/>
      <c r="AB42" s="155"/>
      <c r="AC42" s="155"/>
      <c r="AD42" s="155"/>
      <c r="AE42" s="155"/>
      <c r="AF42" s="82">
        <v>5.5</v>
      </c>
      <c r="AG42" s="82"/>
      <c r="AH42" s="14" t="s">
        <v>31</v>
      </c>
      <c r="AI42" s="95" t="str">
        <f t="shared" si="1"/>
        <v/>
      </c>
      <c r="AJ42" s="95"/>
    </row>
    <row r="43" spans="1:36" ht="19.95" customHeight="1" x14ac:dyDescent="0.35">
      <c r="A43" s="86"/>
      <c r="C43" s="104" t="s">
        <v>36</v>
      </c>
      <c r="D43" s="104"/>
      <c r="E43" s="104"/>
      <c r="F43" s="104"/>
      <c r="G43" s="104"/>
      <c r="H43" s="107"/>
      <c r="I43" s="108"/>
      <c r="J43" s="108"/>
      <c r="K43" s="108"/>
      <c r="L43" s="109"/>
      <c r="M43" s="107"/>
      <c r="N43" s="108"/>
      <c r="O43" s="108"/>
      <c r="P43" s="108"/>
      <c r="Q43" s="108"/>
      <c r="R43" s="20"/>
      <c r="S43" s="19"/>
      <c r="T43" s="19"/>
      <c r="U43" s="18"/>
      <c r="V43" s="149" t="str">
        <f>IF(AB43="","",AB43/'4 Unit Conversions'!$D$10)</f>
        <v/>
      </c>
      <c r="W43" s="149"/>
      <c r="X43" s="150" t="str">
        <f>IF(AD43="","",AD43/'4 Unit Conversions'!$D$9)</f>
        <v/>
      </c>
      <c r="Y43" s="150"/>
      <c r="Z43" s="20"/>
      <c r="AA43" s="18"/>
      <c r="AB43" s="155"/>
      <c r="AC43" s="155"/>
      <c r="AD43" s="155"/>
      <c r="AE43" s="155"/>
      <c r="AF43" s="82">
        <v>10.75</v>
      </c>
      <c r="AG43" s="82"/>
      <c r="AH43" s="14" t="s">
        <v>31</v>
      </c>
      <c r="AI43" s="95" t="str">
        <f t="shared" si="1"/>
        <v/>
      </c>
      <c r="AJ43" s="95"/>
    </row>
    <row r="44" spans="1:36" ht="19.95" customHeight="1" x14ac:dyDescent="0.35">
      <c r="A44" s="86"/>
      <c r="C44" s="122" t="s">
        <v>35</v>
      </c>
      <c r="D44" s="122"/>
      <c r="E44" s="122"/>
      <c r="F44" s="122"/>
      <c r="G44" s="122"/>
      <c r="H44" s="107"/>
      <c r="I44" s="108"/>
      <c r="J44" s="108"/>
      <c r="K44" s="108"/>
      <c r="L44" s="109"/>
      <c r="M44" s="107"/>
      <c r="N44" s="108"/>
      <c r="O44" s="108"/>
      <c r="P44" s="108"/>
      <c r="Q44" s="108"/>
      <c r="R44" s="20"/>
      <c r="S44" s="19"/>
      <c r="T44" s="19"/>
      <c r="U44" s="18"/>
      <c r="V44" s="149" t="str">
        <f>IF(AB44="","",AB44/'4 Unit Conversions'!$D$10)</f>
        <v/>
      </c>
      <c r="W44" s="149"/>
      <c r="X44" s="150" t="str">
        <f>IF(AD44="","",AD44/'4 Unit Conversions'!$D$9)</f>
        <v/>
      </c>
      <c r="Y44" s="150"/>
      <c r="Z44" s="20"/>
      <c r="AA44" s="18"/>
      <c r="AB44" s="155"/>
      <c r="AC44" s="155"/>
      <c r="AD44" s="155"/>
      <c r="AE44" s="155"/>
      <c r="AF44" s="82">
        <v>12.25</v>
      </c>
      <c r="AG44" s="82"/>
      <c r="AH44" s="14" t="s">
        <v>31</v>
      </c>
      <c r="AI44" s="95" t="str">
        <f t="shared" si="1"/>
        <v/>
      </c>
      <c r="AJ44" s="95"/>
    </row>
    <row r="45" spans="1:36" ht="19.95" customHeight="1" x14ac:dyDescent="0.35">
      <c r="A45" s="86"/>
      <c r="C45" s="122" t="s">
        <v>34</v>
      </c>
      <c r="D45" s="122"/>
      <c r="E45" s="122"/>
      <c r="F45" s="122"/>
      <c r="G45" s="122"/>
      <c r="H45" s="107"/>
      <c r="I45" s="108"/>
      <c r="J45" s="108"/>
      <c r="K45" s="108"/>
      <c r="L45" s="109"/>
      <c r="M45" s="107"/>
      <c r="N45" s="108"/>
      <c r="O45" s="108"/>
      <c r="P45" s="108"/>
      <c r="Q45" s="108"/>
      <c r="R45" s="20"/>
      <c r="S45" s="19"/>
      <c r="T45" s="19"/>
      <c r="U45" s="18"/>
      <c r="V45" s="149" t="str">
        <f>IF(AB45="","",AB45/'4 Unit Conversions'!$D$10)</f>
        <v/>
      </c>
      <c r="W45" s="149"/>
      <c r="X45" s="150" t="str">
        <f>IF(AD45="","",AD45/'4 Unit Conversions'!$D$9)</f>
        <v/>
      </c>
      <c r="Y45" s="150"/>
      <c r="Z45" s="20"/>
      <c r="AA45" s="18"/>
      <c r="AB45" s="155"/>
      <c r="AC45" s="155"/>
      <c r="AD45" s="155"/>
      <c r="AE45" s="155"/>
      <c r="AF45" s="82">
        <v>20</v>
      </c>
      <c r="AG45" s="82"/>
      <c r="AH45" s="14" t="s">
        <v>31</v>
      </c>
      <c r="AI45" s="95" t="str">
        <f t="shared" si="1"/>
        <v/>
      </c>
      <c r="AJ45" s="95"/>
    </row>
    <row r="46" spans="1:36" ht="19.95" customHeight="1" x14ac:dyDescent="0.35">
      <c r="A46" s="86"/>
      <c r="C46" s="104" t="s">
        <v>33</v>
      </c>
      <c r="D46" s="104"/>
      <c r="E46" s="104"/>
      <c r="F46" s="104"/>
      <c r="G46" s="104"/>
      <c r="H46" s="107"/>
      <c r="I46" s="108"/>
      <c r="J46" s="108"/>
      <c r="K46" s="108"/>
      <c r="L46" s="109"/>
      <c r="M46" s="107"/>
      <c r="N46" s="108"/>
      <c r="O46" s="108"/>
      <c r="P46" s="108"/>
      <c r="Q46" s="108"/>
      <c r="R46" s="20"/>
      <c r="S46" s="19"/>
      <c r="T46" s="19"/>
      <c r="U46" s="18"/>
      <c r="V46" s="149" t="str">
        <f>IF(AB46="","",AB46/'4 Unit Conversions'!$D$10)</f>
        <v/>
      </c>
      <c r="W46" s="149"/>
      <c r="X46" s="150" t="str">
        <f>IF(AD46="","",AD46/'4 Unit Conversions'!$D$9)</f>
        <v/>
      </c>
      <c r="Y46" s="150"/>
      <c r="Z46" s="20"/>
      <c r="AA46" s="18"/>
      <c r="AB46" s="155"/>
      <c r="AC46" s="155"/>
      <c r="AD46" s="155"/>
      <c r="AE46" s="155"/>
      <c r="AF46" s="82">
        <v>11</v>
      </c>
      <c r="AG46" s="82"/>
      <c r="AH46" s="14" t="s">
        <v>31</v>
      </c>
      <c r="AI46" s="95" t="str">
        <f t="shared" si="1"/>
        <v/>
      </c>
      <c r="AJ46" s="95"/>
    </row>
    <row r="47" spans="1:36" ht="19.95" customHeight="1" x14ac:dyDescent="0.35">
      <c r="A47" s="86"/>
      <c r="C47" s="104" t="s">
        <v>32</v>
      </c>
      <c r="D47" s="104"/>
      <c r="E47" s="104"/>
      <c r="F47" s="104"/>
      <c r="G47" s="104"/>
      <c r="H47" s="107"/>
      <c r="I47" s="108"/>
      <c r="J47" s="108"/>
      <c r="K47" s="108"/>
      <c r="L47" s="109"/>
      <c r="M47" s="107"/>
      <c r="N47" s="108"/>
      <c r="O47" s="108"/>
      <c r="P47" s="108"/>
      <c r="Q47" s="108"/>
      <c r="R47" s="17"/>
      <c r="S47" s="16"/>
      <c r="T47" s="16"/>
      <c r="U47" s="15"/>
      <c r="V47" s="149" t="str">
        <f>IF(AB47="","",AB47/'4 Unit Conversions'!$D$10)</f>
        <v/>
      </c>
      <c r="W47" s="149"/>
      <c r="X47" s="150" t="str">
        <f>IF(AD47="","",AD47/'4 Unit Conversions'!$D$9)</f>
        <v/>
      </c>
      <c r="Y47" s="150"/>
      <c r="Z47" s="17"/>
      <c r="AA47" s="15"/>
      <c r="AB47" s="155"/>
      <c r="AC47" s="155"/>
      <c r="AD47" s="155"/>
      <c r="AE47" s="155"/>
      <c r="AF47" s="82">
        <v>10</v>
      </c>
      <c r="AG47" s="82"/>
      <c r="AH47" s="14" t="s">
        <v>31</v>
      </c>
      <c r="AI47" s="95" t="str">
        <f t="shared" si="1"/>
        <v/>
      </c>
      <c r="AJ47" s="95"/>
    </row>
    <row r="48" spans="1:36" ht="18" x14ac:dyDescent="0.35">
      <c r="A48" s="87"/>
      <c r="AI48" s="105">
        <f>SUM(AI41:AJ47)</f>
        <v>0</v>
      </c>
      <c r="AJ48" s="106"/>
    </row>
    <row r="49" spans="1:36" ht="12" customHeight="1" x14ac:dyDescent="0.35">
      <c r="E49" s="1"/>
      <c r="F49" s="1"/>
    </row>
    <row r="50" spans="1:36" ht="18.600000000000001" thickBot="1" x14ac:dyDescent="0.4">
      <c r="A50" s="85" t="s">
        <v>30</v>
      </c>
      <c r="C50" s="66" t="s">
        <v>29</v>
      </c>
      <c r="D50" s="67"/>
      <c r="E50" s="67"/>
      <c r="F50" s="67"/>
      <c r="G50" s="68"/>
      <c r="H50" s="66" t="s">
        <v>28</v>
      </c>
      <c r="I50" s="67"/>
      <c r="J50" s="67"/>
      <c r="K50" s="67"/>
      <c r="L50" s="68"/>
      <c r="M50" s="69" t="s">
        <v>27</v>
      </c>
      <c r="N50" s="69"/>
      <c r="O50" s="69"/>
      <c r="P50" s="69"/>
      <c r="Q50" s="69"/>
      <c r="R50" s="70" t="s">
        <v>26</v>
      </c>
      <c r="S50" s="71"/>
      <c r="T50" s="72"/>
      <c r="U50" s="72"/>
      <c r="V50" s="24"/>
      <c r="W50" s="73"/>
      <c r="X50" s="73"/>
      <c r="Y50" s="73"/>
      <c r="Z50" s="73"/>
      <c r="AA50" s="73"/>
      <c r="AB50" s="73"/>
      <c r="AC50" s="73"/>
      <c r="AD50" s="73"/>
      <c r="AE50" s="23"/>
      <c r="AF50" s="140" t="s">
        <v>25</v>
      </c>
      <c r="AG50" s="141"/>
      <c r="AH50" s="22" t="s">
        <v>24</v>
      </c>
      <c r="AI50" s="89" t="s">
        <v>17</v>
      </c>
      <c r="AJ50" s="90"/>
    </row>
    <row r="51" spans="1:36" ht="21" thickTop="1" x14ac:dyDescent="0.35">
      <c r="A51" s="86"/>
      <c r="C51" s="75" t="s">
        <v>132</v>
      </c>
      <c r="D51" s="76"/>
      <c r="E51" s="76"/>
      <c r="F51" s="76"/>
      <c r="G51" s="77"/>
      <c r="H51" s="78" t="s">
        <v>133</v>
      </c>
      <c r="I51" s="78"/>
      <c r="J51" s="78"/>
      <c r="K51" s="78"/>
      <c r="L51" s="78"/>
      <c r="M51" s="78" t="s">
        <v>23</v>
      </c>
      <c r="N51" s="78"/>
      <c r="O51" s="78"/>
      <c r="P51" s="78"/>
      <c r="Q51" s="78"/>
      <c r="R51" s="79"/>
      <c r="S51" s="80"/>
      <c r="T51" s="81"/>
      <c r="U51" s="81"/>
      <c r="V51" s="20"/>
      <c r="W51" s="74"/>
      <c r="X51" s="74"/>
      <c r="Y51" s="74"/>
      <c r="Z51" s="74"/>
      <c r="AA51" s="74"/>
      <c r="AB51" s="74"/>
      <c r="AC51" s="74"/>
      <c r="AD51" s="74"/>
      <c r="AE51" s="18"/>
      <c r="AF51" s="82">
        <v>1.39</v>
      </c>
      <c r="AG51" s="82"/>
      <c r="AH51" s="21" t="s">
        <v>21</v>
      </c>
      <c r="AI51" s="121" t="str">
        <f>IF(R51="","",ROUNDUP(R51,0)*AF51)</f>
        <v/>
      </c>
      <c r="AJ51" s="121"/>
    </row>
    <row r="52" spans="1:36" ht="18" x14ac:dyDescent="0.35">
      <c r="A52" s="86"/>
      <c r="C52" s="99" t="s">
        <v>22</v>
      </c>
      <c r="D52" s="100"/>
      <c r="E52" s="100"/>
      <c r="F52" s="100"/>
      <c r="G52" s="101"/>
      <c r="H52" s="104" t="s">
        <v>135</v>
      </c>
      <c r="I52" s="104"/>
      <c r="J52" s="104"/>
      <c r="K52" s="104"/>
      <c r="L52" s="104"/>
      <c r="M52" s="99" t="s">
        <v>23</v>
      </c>
      <c r="N52" s="100"/>
      <c r="O52" s="100"/>
      <c r="P52" s="100"/>
      <c r="Q52" s="101"/>
      <c r="R52" s="112"/>
      <c r="S52" s="113"/>
      <c r="T52" s="113"/>
      <c r="U52" s="114"/>
      <c r="V52" s="20"/>
      <c r="W52" s="19"/>
      <c r="X52" s="19"/>
      <c r="Y52" s="19"/>
      <c r="Z52" s="19"/>
      <c r="AA52" s="19"/>
      <c r="AB52" s="19"/>
      <c r="AC52" s="19"/>
      <c r="AD52" s="19"/>
      <c r="AE52" s="18"/>
      <c r="AF52" s="82">
        <v>1.39</v>
      </c>
      <c r="AG52" s="82"/>
      <c r="AH52" s="14" t="s">
        <v>21</v>
      </c>
      <c r="AI52" s="95" t="str">
        <f>IF(R52="","",ROUNDUP(R52,0)*AF52)</f>
        <v/>
      </c>
      <c r="AJ52" s="95"/>
    </row>
    <row r="53" spans="1:36" ht="18" x14ac:dyDescent="0.35">
      <c r="A53" s="86"/>
      <c r="C53" s="99" t="s">
        <v>22</v>
      </c>
      <c r="D53" s="100"/>
      <c r="E53" s="100"/>
      <c r="F53" s="100"/>
      <c r="G53" s="101"/>
      <c r="H53" s="104" t="s">
        <v>136</v>
      </c>
      <c r="I53" s="104"/>
      <c r="J53" s="104"/>
      <c r="K53" s="104"/>
      <c r="L53" s="104"/>
      <c r="M53" s="99" t="s">
        <v>23</v>
      </c>
      <c r="N53" s="100"/>
      <c r="O53" s="100"/>
      <c r="P53" s="100"/>
      <c r="Q53" s="101"/>
      <c r="R53" s="112"/>
      <c r="S53" s="113"/>
      <c r="T53" s="113"/>
      <c r="U53" s="114"/>
      <c r="V53" s="20"/>
      <c r="W53" s="19"/>
      <c r="X53" s="19"/>
      <c r="Y53" s="19"/>
      <c r="Z53" s="19"/>
      <c r="AA53" s="19"/>
      <c r="AB53" s="19"/>
      <c r="AC53" s="19"/>
      <c r="AD53" s="19"/>
      <c r="AE53" s="18"/>
      <c r="AF53" s="82">
        <v>1.39</v>
      </c>
      <c r="AG53" s="82"/>
      <c r="AH53" s="14" t="s">
        <v>21</v>
      </c>
      <c r="AI53" s="95" t="str">
        <f>IF(R53="","",ROUNDUP(R53,0)*AF53)</f>
        <v/>
      </c>
      <c r="AJ53" s="95"/>
    </row>
    <row r="54" spans="1:36" ht="18" x14ac:dyDescent="0.35">
      <c r="A54" s="86"/>
      <c r="C54" s="99" t="s">
        <v>22</v>
      </c>
      <c r="D54" s="100"/>
      <c r="E54" s="100"/>
      <c r="F54" s="100"/>
      <c r="G54" s="101"/>
      <c r="H54" s="104" t="s">
        <v>134</v>
      </c>
      <c r="I54" s="104"/>
      <c r="J54" s="104"/>
      <c r="K54" s="104"/>
      <c r="L54" s="104"/>
      <c r="M54" s="99" t="s">
        <v>23</v>
      </c>
      <c r="N54" s="100"/>
      <c r="O54" s="100"/>
      <c r="P54" s="100"/>
      <c r="Q54" s="101"/>
      <c r="R54" s="112"/>
      <c r="S54" s="113"/>
      <c r="T54" s="113"/>
      <c r="U54" s="114"/>
      <c r="V54" s="17"/>
      <c r="W54" s="16"/>
      <c r="X54" s="16"/>
      <c r="Y54" s="16"/>
      <c r="Z54" s="16"/>
      <c r="AA54" s="16"/>
      <c r="AB54" s="16"/>
      <c r="AC54" s="16"/>
      <c r="AD54" s="16"/>
      <c r="AE54" s="15"/>
      <c r="AF54" s="82">
        <v>1.39</v>
      </c>
      <c r="AG54" s="82"/>
      <c r="AH54" s="14" t="s">
        <v>21</v>
      </c>
      <c r="AI54" s="95" t="str">
        <f>IF(R54="","",ROUNDUP(R54,0)*AF54)</f>
        <v/>
      </c>
      <c r="AJ54" s="95"/>
    </row>
    <row r="55" spans="1:36" ht="18" x14ac:dyDescent="0.35">
      <c r="A55" s="87"/>
      <c r="AI55" s="105">
        <f>SUM(AI51:AJ54)</f>
        <v>0</v>
      </c>
      <c r="AJ55" s="106"/>
    </row>
    <row r="56" spans="1:36" ht="12" customHeight="1" x14ac:dyDescent="0.35"/>
    <row r="57" spans="1:36" ht="19.5" customHeight="1" thickBot="1" x14ac:dyDescent="0.4">
      <c r="A57" s="85" t="s">
        <v>20</v>
      </c>
      <c r="C57" s="96" t="s">
        <v>19</v>
      </c>
      <c r="D57" s="96"/>
      <c r="E57" s="96"/>
      <c r="F57" s="96"/>
      <c r="G57" s="96"/>
      <c r="H57" s="102" t="s">
        <v>16</v>
      </c>
      <c r="I57" s="103"/>
      <c r="J57" s="103"/>
      <c r="K57" s="9" t="s">
        <v>6</v>
      </c>
      <c r="L57" s="8">
        <f>IF(H57="Yes",0,IF(H57="No",0.15,""))</f>
        <v>0</v>
      </c>
      <c r="M57" t="s">
        <v>15</v>
      </c>
      <c r="U57" s="115" t="str">
        <f>P8</f>
        <v/>
      </c>
      <c r="V57" s="115"/>
      <c r="W57" s="115"/>
      <c r="X57" s="115"/>
      <c r="Y57" s="115"/>
      <c r="Z57" s="13"/>
      <c r="AA57" s="13"/>
      <c r="AE57" s="88" t="s">
        <v>18</v>
      </c>
      <c r="AF57" s="88"/>
      <c r="AG57" s="88"/>
      <c r="AH57" s="10"/>
      <c r="AI57" s="89" t="s">
        <v>17</v>
      </c>
      <c r="AJ57" s="90"/>
    </row>
    <row r="58" spans="1:36" ht="18.600000000000001" thickTop="1" x14ac:dyDescent="0.35">
      <c r="A58" s="87"/>
      <c r="C58" s="96"/>
      <c r="D58" s="96"/>
      <c r="E58" s="96"/>
      <c r="F58" s="96"/>
      <c r="G58" s="96"/>
      <c r="H58" s="97"/>
      <c r="I58" s="98"/>
      <c r="J58" s="98"/>
      <c r="K58" s="9"/>
      <c r="L58" s="53"/>
      <c r="U58" s="115"/>
      <c r="V58" s="115"/>
      <c r="W58" s="115"/>
      <c r="X58" s="115"/>
      <c r="Y58" s="115"/>
      <c r="Z58" s="13"/>
      <c r="AA58" s="13"/>
      <c r="AE58" s="58">
        <f>IFERROR(L57,"")</f>
        <v>0</v>
      </c>
      <c r="AF58" s="58"/>
      <c r="AG58" s="58"/>
      <c r="AH58" s="7"/>
      <c r="AI58" s="83">
        <f>IFERROR(AE58*AI32,0)</f>
        <v>0</v>
      </c>
      <c r="AJ58" s="84"/>
    </row>
    <row r="59" spans="1:36" ht="12" customHeight="1" x14ac:dyDescent="0.35">
      <c r="D59" s="12"/>
      <c r="E59" s="12"/>
      <c r="F59" s="12"/>
      <c r="G59" s="12"/>
      <c r="H59" s="12"/>
      <c r="I59" s="11"/>
      <c r="J59" s="11"/>
      <c r="K59" s="12"/>
      <c r="L59" s="12"/>
      <c r="M59" s="12"/>
      <c r="N59" s="12"/>
      <c r="O59" s="11"/>
      <c r="P59" s="11"/>
    </row>
    <row r="60" spans="1:36" ht="19.95" customHeight="1" thickBot="1" x14ac:dyDescent="0.4">
      <c r="A60" s="85" t="s">
        <v>14</v>
      </c>
      <c r="C60" s="59" t="s">
        <v>13</v>
      </c>
      <c r="D60" s="59"/>
      <c r="E60" s="60"/>
      <c r="F60" s="61" t="str">
        <f>IF(AD32=0,"",SUM(AD24:AD26)/AD32)</f>
        <v/>
      </c>
      <c r="G60" s="62"/>
      <c r="H60" s="9" t="s">
        <v>6</v>
      </c>
      <c r="I60" s="8">
        <f>IF(F60="",0,IF(F60&lt;0.15,IF(F60&lt;0.1,IF(F60&lt;0.05,0.03,0.02),0.01),0))</f>
        <v>0</v>
      </c>
      <c r="J60" t="s">
        <v>5</v>
      </c>
      <c r="L60" s="59" t="s">
        <v>12</v>
      </c>
      <c r="M60" s="59"/>
      <c r="N60" s="60"/>
      <c r="O60" s="61" t="str">
        <f>IF(AD32=0,"",AD28/SUM(AD24:AD29))</f>
        <v/>
      </c>
      <c r="P60" s="62"/>
      <c r="Q60" s="9" t="s">
        <v>6</v>
      </c>
      <c r="R60" s="8">
        <f>IF(O60="",0,IF(O60&gt;0.2,IF(O60&gt;0.35,IF(O60&gt;0.5,0.03,0.02),0.01),0))</f>
        <v>0</v>
      </c>
      <c r="S60" t="s">
        <v>5</v>
      </c>
      <c r="W60" s="63" t="s">
        <v>11</v>
      </c>
      <c r="X60" s="63"/>
      <c r="Y60" s="63"/>
      <c r="Z60" s="63"/>
      <c r="AA60" s="63"/>
      <c r="AB60" s="63"/>
      <c r="AC60" s="63"/>
      <c r="AD60" s="64"/>
      <c r="AE60" s="88" t="s">
        <v>10</v>
      </c>
      <c r="AF60" s="88"/>
      <c r="AG60" s="88"/>
      <c r="AH60" s="10"/>
      <c r="AI60" s="89" t="s">
        <v>9</v>
      </c>
      <c r="AJ60" s="90"/>
    </row>
    <row r="61" spans="1:36" ht="18.75" customHeight="1" thickTop="1" x14ac:dyDescent="0.35">
      <c r="A61" s="87"/>
      <c r="C61" s="59" t="s">
        <v>8</v>
      </c>
      <c r="D61" s="59"/>
      <c r="E61" s="60"/>
      <c r="F61" s="61" t="str">
        <f>IF(AD32=0,"",AD27/SUM(AD24:AD29))</f>
        <v/>
      </c>
      <c r="G61" s="62"/>
      <c r="H61" s="9" t="s">
        <v>6</v>
      </c>
      <c r="I61" s="8">
        <f>IF(F61="",0,IF(F61&gt;0.2,IF(F61&gt;0.3,IF(F61&gt;0.4,0.03,0.02),0.01),0))</f>
        <v>0</v>
      </c>
      <c r="J61" t="s">
        <v>5</v>
      </c>
      <c r="L61" s="59" t="s">
        <v>7</v>
      </c>
      <c r="M61" s="59"/>
      <c r="N61" s="60"/>
      <c r="O61" s="61" t="str">
        <f>IF(AD32=0,"",AD29/SUM(AD24:AD29))</f>
        <v/>
      </c>
      <c r="P61" s="62"/>
      <c r="Q61" s="9" t="s">
        <v>6</v>
      </c>
      <c r="R61" s="8">
        <f>IF(O61="",0,IF(O61&gt;0.05,IF(O61&gt;0.1,0.02,0.01),0))</f>
        <v>0</v>
      </c>
      <c r="S61" t="s">
        <v>5</v>
      </c>
      <c r="W61" s="110" t="s">
        <v>4</v>
      </c>
      <c r="X61" s="110"/>
      <c r="Y61" s="110"/>
      <c r="Z61" s="110"/>
      <c r="AA61" s="110"/>
      <c r="AB61" s="110"/>
      <c r="AC61" s="110"/>
      <c r="AD61" s="111"/>
      <c r="AE61" s="58">
        <f>IFERROR(I60+I61+R60+R61,"")</f>
        <v>0</v>
      </c>
      <c r="AF61" s="58"/>
      <c r="AG61" s="58"/>
      <c r="AH61" s="7"/>
      <c r="AI61" s="83">
        <f>IFERROR(-AE61*(AI32+AI48+AI55),0)</f>
        <v>0</v>
      </c>
      <c r="AJ61" s="84"/>
    </row>
    <row r="62" spans="1:36" ht="30" customHeight="1" x14ac:dyDescent="0.35"/>
    <row r="63" spans="1:36" ht="44.25" customHeight="1" x14ac:dyDescent="0.35"/>
    <row r="64" spans="1:36" ht="40.5" customHeight="1" x14ac:dyDescent="0.35"/>
    <row r="65" spans="1:38" ht="42.75" customHeight="1" x14ac:dyDescent="0.35"/>
    <row r="66" spans="1:38" ht="32.25" customHeight="1" x14ac:dyDescent="0.35"/>
    <row r="67" spans="1:38" ht="19.95" customHeight="1" x14ac:dyDescent="0.35"/>
    <row r="68" spans="1:38" ht="19.95" customHeight="1" x14ac:dyDescent="0.35"/>
    <row r="69" spans="1:38" ht="19.95" customHeight="1" x14ac:dyDescent="0.35"/>
    <row r="70" spans="1:38" ht="19.95" customHeight="1" x14ac:dyDescent="0.35"/>
    <row r="71" spans="1:38" ht="19.95" customHeight="1" x14ac:dyDescent="0.35"/>
    <row r="72" spans="1:38" x14ac:dyDescent="0.35">
      <c r="C72" s="5"/>
    </row>
    <row r="73" spans="1:38" x14ac:dyDescent="0.35">
      <c r="AL73" s="5"/>
    </row>
    <row r="74" spans="1:38" s="5" customFormat="1" ht="45" customHeight="1" x14ac:dyDescent="0.35">
      <c r="A74" s="6"/>
      <c r="C74"/>
      <c r="D74"/>
      <c r="E74"/>
      <c r="F74"/>
      <c r="G74"/>
      <c r="H74"/>
      <c r="I74"/>
      <c r="J74"/>
      <c r="K74"/>
      <c r="L74"/>
      <c r="M74"/>
      <c r="N74"/>
      <c r="O74"/>
      <c r="P74"/>
      <c r="Q74"/>
      <c r="R74"/>
      <c r="AL74"/>
    </row>
    <row r="75" spans="1:38" ht="45" customHeight="1" x14ac:dyDescent="0.35"/>
    <row r="76" spans="1:38" ht="45" customHeight="1" x14ac:dyDescent="0.35"/>
    <row r="77" spans="1:38" x14ac:dyDescent="0.35">
      <c r="R77" s="5"/>
    </row>
  </sheetData>
  <sheetProtection algorithmName="SHA-512" hashValue="yH6QXgcw7CQOuItt2Pw13T0lN6helHSjwEsZf35/XfjW2jx6P8FRBEoUF9kWXotXmJVEBhhJvZUtQF8TugLb2Q==" saltValue="UJjxeSppK/qlRvdc84UBiQ==" spinCount="100000" sheet="1" selectLockedCells="1"/>
  <mergeCells count="362">
    <mergeCell ref="C38:F38"/>
    <mergeCell ref="G38:H38"/>
    <mergeCell ref="W38:X38"/>
    <mergeCell ref="AD20:AE20"/>
    <mergeCell ref="AF20:AG20"/>
    <mergeCell ref="C23:G23"/>
    <mergeCell ref="H23:L23"/>
    <mergeCell ref="M23:Q23"/>
    <mergeCell ref="R23:S23"/>
    <mergeCell ref="T23:U23"/>
    <mergeCell ref="V23:W23"/>
    <mergeCell ref="X23:Y23"/>
    <mergeCell ref="Z23:AA23"/>
    <mergeCell ref="AB23:AC23"/>
    <mergeCell ref="AD23:AE23"/>
    <mergeCell ref="AF23:AG23"/>
    <mergeCell ref="AB24:AC24"/>
    <mergeCell ref="AD26:AE26"/>
    <mergeCell ref="AF26:AG26"/>
    <mergeCell ref="AD28:AE28"/>
    <mergeCell ref="AF28:AG28"/>
    <mergeCell ref="C30:G30"/>
    <mergeCell ref="H30:L30"/>
    <mergeCell ref="M30:Q30"/>
    <mergeCell ref="C1:AJ1"/>
    <mergeCell ref="C2:AJ2"/>
    <mergeCell ref="C4:AJ4"/>
    <mergeCell ref="Z8:AH8"/>
    <mergeCell ref="S9:Y9"/>
    <mergeCell ref="Z9:AH9"/>
    <mergeCell ref="G10:M10"/>
    <mergeCell ref="X17:Y17"/>
    <mergeCell ref="AH17:AI17"/>
    <mergeCell ref="S13:Y13"/>
    <mergeCell ref="Z13:AH13"/>
    <mergeCell ref="S14:Y14"/>
    <mergeCell ref="Z14:AH14"/>
    <mergeCell ref="AI20:AJ20"/>
    <mergeCell ref="AD21:AE21"/>
    <mergeCell ref="AF21:AG21"/>
    <mergeCell ref="AI21:AJ21"/>
    <mergeCell ref="M22:Q22"/>
    <mergeCell ref="R22:S22"/>
    <mergeCell ref="T22:U22"/>
    <mergeCell ref="V22:W22"/>
    <mergeCell ref="X22:Y22"/>
    <mergeCell ref="Z22:AA22"/>
    <mergeCell ref="AB22:AC22"/>
    <mergeCell ref="AD22:AE22"/>
    <mergeCell ref="AF22:AG22"/>
    <mergeCell ref="AI22:AJ22"/>
    <mergeCell ref="A6:A17"/>
    <mergeCell ref="E6:F6"/>
    <mergeCell ref="G6:O6"/>
    <mergeCell ref="S6:AH6"/>
    <mergeCell ref="S7:Y7"/>
    <mergeCell ref="Z7:AH7"/>
    <mergeCell ref="G8:I8"/>
    <mergeCell ref="N8:O8"/>
    <mergeCell ref="P8:R10"/>
    <mergeCell ref="S8:Y8"/>
    <mergeCell ref="S10:Y10"/>
    <mergeCell ref="Z10:AH10"/>
    <mergeCell ref="C11:Q12"/>
    <mergeCell ref="S11:Y11"/>
    <mergeCell ref="Z11:AH11"/>
    <mergeCell ref="S12:Y12"/>
    <mergeCell ref="Z12:AH12"/>
    <mergeCell ref="C16:F16"/>
    <mergeCell ref="G16:H16"/>
    <mergeCell ref="J16:W16"/>
    <mergeCell ref="X16:Y16"/>
    <mergeCell ref="AB16:AG16"/>
    <mergeCell ref="AH16:AI16"/>
    <mergeCell ref="J17:W17"/>
    <mergeCell ref="A19:A38"/>
    <mergeCell ref="C19:S19"/>
    <mergeCell ref="T19:W19"/>
    <mergeCell ref="Z19:AC19"/>
    <mergeCell ref="C20:G20"/>
    <mergeCell ref="H20:L20"/>
    <mergeCell ref="M20:Q20"/>
    <mergeCell ref="R20:S20"/>
    <mergeCell ref="T20:U20"/>
    <mergeCell ref="V20:W20"/>
    <mergeCell ref="X20:Y20"/>
    <mergeCell ref="Z20:AA20"/>
    <mergeCell ref="AB20:AC20"/>
    <mergeCell ref="C21:G21"/>
    <mergeCell ref="H21:L21"/>
    <mergeCell ref="M21:Q21"/>
    <mergeCell ref="R21:S21"/>
    <mergeCell ref="T21:U21"/>
    <mergeCell ref="V21:W21"/>
    <mergeCell ref="X21:Y21"/>
    <mergeCell ref="Z21:AA21"/>
    <mergeCell ref="AB21:AC21"/>
    <mergeCell ref="C22:G22"/>
    <mergeCell ref="H22:L22"/>
    <mergeCell ref="AI23:AJ23"/>
    <mergeCell ref="AD24:AE24"/>
    <mergeCell ref="AF24:AG24"/>
    <mergeCell ref="AI24:AJ24"/>
    <mergeCell ref="C25:G25"/>
    <mergeCell ref="H25:L25"/>
    <mergeCell ref="M25:Q25"/>
    <mergeCell ref="R25:S25"/>
    <mergeCell ref="T25:U25"/>
    <mergeCell ref="V25:W25"/>
    <mergeCell ref="X25:Y25"/>
    <mergeCell ref="Z25:AA25"/>
    <mergeCell ref="AB25:AC25"/>
    <mergeCell ref="AD25:AE25"/>
    <mergeCell ref="AF25:AG25"/>
    <mergeCell ref="AI25:AJ25"/>
    <mergeCell ref="C24:G24"/>
    <mergeCell ref="H24:L24"/>
    <mergeCell ref="M24:Q24"/>
    <mergeCell ref="R24:S24"/>
    <mergeCell ref="T24:U24"/>
    <mergeCell ref="V24:W24"/>
    <mergeCell ref="X24:Y24"/>
    <mergeCell ref="Z24:AA24"/>
    <mergeCell ref="AI26:AJ26"/>
    <mergeCell ref="C27:G27"/>
    <mergeCell ref="H27:L27"/>
    <mergeCell ref="M27:Q27"/>
    <mergeCell ref="R27:S27"/>
    <mergeCell ref="T27:U27"/>
    <mergeCell ref="V27:W27"/>
    <mergeCell ref="X27:Y27"/>
    <mergeCell ref="Z27:AA27"/>
    <mergeCell ref="AB27:AC27"/>
    <mergeCell ref="AD27:AE27"/>
    <mergeCell ref="AF27:AG27"/>
    <mergeCell ref="AI27:AJ27"/>
    <mergeCell ref="C26:G26"/>
    <mergeCell ref="H26:L26"/>
    <mergeCell ref="M26:Q26"/>
    <mergeCell ref="R26:S26"/>
    <mergeCell ref="T26:U26"/>
    <mergeCell ref="V26:W26"/>
    <mergeCell ref="X26:Y26"/>
    <mergeCell ref="Z26:AA26"/>
    <mergeCell ref="AB26:AC26"/>
    <mergeCell ref="AI28:AJ28"/>
    <mergeCell ref="C29:G29"/>
    <mergeCell ref="H29:L29"/>
    <mergeCell ref="M29:Q29"/>
    <mergeCell ref="R29:S29"/>
    <mergeCell ref="T29:U29"/>
    <mergeCell ref="V29:W29"/>
    <mergeCell ref="X29:Y29"/>
    <mergeCell ref="Z29:AA29"/>
    <mergeCell ref="AB29:AC29"/>
    <mergeCell ref="AD29:AE29"/>
    <mergeCell ref="AF29:AG29"/>
    <mergeCell ref="AI29:AJ29"/>
    <mergeCell ref="C28:G28"/>
    <mergeCell ref="H28:L28"/>
    <mergeCell ref="M28:Q28"/>
    <mergeCell ref="R28:S28"/>
    <mergeCell ref="T28:U28"/>
    <mergeCell ref="V28:W28"/>
    <mergeCell ref="X28:Y28"/>
    <mergeCell ref="Z28:AA28"/>
    <mergeCell ref="AB28:AC28"/>
    <mergeCell ref="R30:S30"/>
    <mergeCell ref="T30:U30"/>
    <mergeCell ref="V30:W30"/>
    <mergeCell ref="X30:Y30"/>
    <mergeCell ref="AI30:AJ30"/>
    <mergeCell ref="C31:G31"/>
    <mergeCell ref="H31:L31"/>
    <mergeCell ref="M31:Q31"/>
    <mergeCell ref="R31:S31"/>
    <mergeCell ref="T31:U31"/>
    <mergeCell ref="Z31:AA31"/>
    <mergeCell ref="AB31:AC31"/>
    <mergeCell ref="AD31:AE31"/>
    <mergeCell ref="AF31:AG31"/>
    <mergeCell ref="Z30:AA30"/>
    <mergeCell ref="AB30:AC30"/>
    <mergeCell ref="AD30:AE30"/>
    <mergeCell ref="AF30:AG30"/>
    <mergeCell ref="AI31:AJ31"/>
    <mergeCell ref="T32:U32"/>
    <mergeCell ref="V32:W32"/>
    <mergeCell ref="X32:Y32"/>
    <mergeCell ref="Z32:AA32"/>
    <mergeCell ref="AB32:AC32"/>
    <mergeCell ref="AD32:AE32"/>
    <mergeCell ref="AI32:AJ32"/>
    <mergeCell ref="V31:W31"/>
    <mergeCell ref="X31:Y31"/>
    <mergeCell ref="AC34:AE34"/>
    <mergeCell ref="AF34:AH34"/>
    <mergeCell ref="D36:E36"/>
    <mergeCell ref="F36:H36"/>
    <mergeCell ref="I36:L36"/>
    <mergeCell ref="M36:O36"/>
    <mergeCell ref="P36:R36"/>
    <mergeCell ref="S36:T36"/>
    <mergeCell ref="U36:W36"/>
    <mergeCell ref="X36:Y36"/>
    <mergeCell ref="AA35:AB35"/>
    <mergeCell ref="AC35:AE35"/>
    <mergeCell ref="AF35:AH35"/>
    <mergeCell ref="I37:L37"/>
    <mergeCell ref="M37:O37"/>
    <mergeCell ref="P37:R37"/>
    <mergeCell ref="S37:T37"/>
    <mergeCell ref="U37:W37"/>
    <mergeCell ref="X37:Y37"/>
    <mergeCell ref="AA36:AB36"/>
    <mergeCell ref="AC36:AE36"/>
    <mergeCell ref="AF36:AH36"/>
    <mergeCell ref="AA37:AB37"/>
    <mergeCell ref="AC37:AE37"/>
    <mergeCell ref="AF37:AH37"/>
    <mergeCell ref="AA38:AB38"/>
    <mergeCell ref="AC38:AE38"/>
    <mergeCell ref="AF38:AH38"/>
    <mergeCell ref="A40:A48"/>
    <mergeCell ref="C40:G40"/>
    <mergeCell ref="H40:L40"/>
    <mergeCell ref="M40:Q40"/>
    <mergeCell ref="V40:W40"/>
    <mergeCell ref="X40:Y40"/>
    <mergeCell ref="AB40:AC40"/>
    <mergeCell ref="AD40:AE40"/>
    <mergeCell ref="AF40:AG40"/>
    <mergeCell ref="C42:G42"/>
    <mergeCell ref="H42:L42"/>
    <mergeCell ref="M42:Q42"/>
    <mergeCell ref="V42:W42"/>
    <mergeCell ref="X42:Y42"/>
    <mergeCell ref="AB42:AC42"/>
    <mergeCell ref="AD42:AE42"/>
    <mergeCell ref="AF42:AG42"/>
    <mergeCell ref="C44:G44"/>
    <mergeCell ref="H44:L44"/>
    <mergeCell ref="M44:Q44"/>
    <mergeCell ref="V44:W44"/>
    <mergeCell ref="AI40:AJ40"/>
    <mergeCell ref="C41:G41"/>
    <mergeCell ref="H41:L41"/>
    <mergeCell ref="M41:Q41"/>
    <mergeCell ref="V41:W41"/>
    <mergeCell ref="X41:Y41"/>
    <mergeCell ref="AB41:AC41"/>
    <mergeCell ref="AD41:AE41"/>
    <mergeCell ref="AF41:AG41"/>
    <mergeCell ref="AI41:AJ41"/>
    <mergeCell ref="AI42:AJ42"/>
    <mergeCell ref="C43:G43"/>
    <mergeCell ref="H43:L43"/>
    <mergeCell ref="M43:Q43"/>
    <mergeCell ref="V43:W43"/>
    <mergeCell ref="X43:Y43"/>
    <mergeCell ref="AB43:AC43"/>
    <mergeCell ref="AD43:AE43"/>
    <mergeCell ref="AF43:AG43"/>
    <mergeCell ref="AI43:AJ43"/>
    <mergeCell ref="X44:Y44"/>
    <mergeCell ref="AB44:AC44"/>
    <mergeCell ref="AD44:AE44"/>
    <mergeCell ref="AF44:AG44"/>
    <mergeCell ref="AI44:AJ44"/>
    <mergeCell ref="C45:G45"/>
    <mergeCell ref="H45:L45"/>
    <mergeCell ref="M45:Q45"/>
    <mergeCell ref="V45:W45"/>
    <mergeCell ref="X45:Y45"/>
    <mergeCell ref="AB45:AC45"/>
    <mergeCell ref="AD45:AE45"/>
    <mergeCell ref="AF45:AG45"/>
    <mergeCell ref="AI45:AJ45"/>
    <mergeCell ref="C46:G46"/>
    <mergeCell ref="H46:L46"/>
    <mergeCell ref="M46:Q46"/>
    <mergeCell ref="V46:W46"/>
    <mergeCell ref="X46:Y46"/>
    <mergeCell ref="AB46:AC46"/>
    <mergeCell ref="X50:X51"/>
    <mergeCell ref="AD46:AE46"/>
    <mergeCell ref="AF46:AG46"/>
    <mergeCell ref="AD47:AE47"/>
    <mergeCell ref="AF50:AG50"/>
    <mergeCell ref="AI46:AJ46"/>
    <mergeCell ref="C47:G47"/>
    <mergeCell ref="H47:L47"/>
    <mergeCell ref="M47:Q47"/>
    <mergeCell ref="V47:W47"/>
    <mergeCell ref="X47:Y47"/>
    <mergeCell ref="AB47:AC47"/>
    <mergeCell ref="A50:A55"/>
    <mergeCell ref="C50:G50"/>
    <mergeCell ref="H50:L50"/>
    <mergeCell ref="M50:Q50"/>
    <mergeCell ref="R50:U50"/>
    <mergeCell ref="W50:W51"/>
    <mergeCell ref="C51:G51"/>
    <mergeCell ref="H51:L51"/>
    <mergeCell ref="M51:Q51"/>
    <mergeCell ref="R51:U51"/>
    <mergeCell ref="AA50:AA51"/>
    <mergeCell ref="AB50:AB51"/>
    <mergeCell ref="AC50:AC51"/>
    <mergeCell ref="AD50:AD51"/>
    <mergeCell ref="AF47:AG47"/>
    <mergeCell ref="AI47:AJ47"/>
    <mergeCell ref="AI48:AJ48"/>
    <mergeCell ref="AI50:AJ50"/>
    <mergeCell ref="AF51:AG51"/>
    <mergeCell ref="AI51:AJ51"/>
    <mergeCell ref="Y50:Y51"/>
    <mergeCell ref="Z50:Z51"/>
    <mergeCell ref="C52:G52"/>
    <mergeCell ref="H52:L52"/>
    <mergeCell ref="M52:Q52"/>
    <mergeCell ref="R52:U52"/>
    <mergeCell ref="AF52:AG52"/>
    <mergeCell ref="AI52:AJ52"/>
    <mergeCell ref="C53:G53"/>
    <mergeCell ref="H53:L53"/>
    <mergeCell ref="M53:Q53"/>
    <mergeCell ref="R53:U53"/>
    <mergeCell ref="AF53:AG53"/>
    <mergeCell ref="AI53:AJ53"/>
    <mergeCell ref="C54:G54"/>
    <mergeCell ref="H54:L54"/>
    <mergeCell ref="M54:Q54"/>
    <mergeCell ref="R54:U54"/>
    <mergeCell ref="AF54:AG54"/>
    <mergeCell ref="AI54:AJ54"/>
    <mergeCell ref="AI55:AJ55"/>
    <mergeCell ref="A57:A58"/>
    <mergeCell ref="C57:G57"/>
    <mergeCell ref="H57:J57"/>
    <mergeCell ref="U57:Y58"/>
    <mergeCell ref="AE57:AG57"/>
    <mergeCell ref="AI57:AJ57"/>
    <mergeCell ref="C58:G58"/>
    <mergeCell ref="H58:J58"/>
    <mergeCell ref="AE58:AG58"/>
    <mergeCell ref="AI58:AJ58"/>
    <mergeCell ref="A60:A61"/>
    <mergeCell ref="C60:E60"/>
    <mergeCell ref="F60:G60"/>
    <mergeCell ref="L60:N60"/>
    <mergeCell ref="O60:P60"/>
    <mergeCell ref="W60:AD60"/>
    <mergeCell ref="AE60:AG60"/>
    <mergeCell ref="AI60:AJ60"/>
    <mergeCell ref="C61:E61"/>
    <mergeCell ref="F61:G61"/>
    <mergeCell ref="L61:N61"/>
    <mergeCell ref="O61:P61"/>
    <mergeCell ref="W61:AD61"/>
    <mergeCell ref="AE61:AG61"/>
    <mergeCell ref="AI61:AJ61"/>
  </mergeCells>
  <dataValidations count="2">
    <dataValidation type="list" allowBlank="1" showInputMessage="1" showErrorMessage="1" sqref="N8:O8" xr:uid="{00000000-0002-0000-0200-000000000000}">
      <formula1>$AL$6:$AL$8</formula1>
    </dataValidation>
    <dataValidation type="list" allowBlank="1" showInputMessage="1" showErrorMessage="1" sqref="H57:J58" xr:uid="{00000000-0002-0000-0200-000001000000}">
      <formula1>$AL$9:$AL$10</formula1>
    </dataValidation>
  </dataValidations>
  <printOptions horizontalCentered="1"/>
  <pageMargins left="0.5" right="0.5" top="0.5" bottom="0.5" header="0.5" footer="0.5"/>
  <pageSetup scale="48"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30"/>
  <sheetViews>
    <sheetView showGridLines="0" showRowColHeaders="0" workbookViewId="0">
      <selection activeCell="B6" sqref="B6:M29"/>
    </sheetView>
  </sheetViews>
  <sheetFormatPr defaultColWidth="8.7265625" defaultRowHeight="18" x14ac:dyDescent="0.35"/>
  <cols>
    <col min="1" max="1" width="1" customWidth="1"/>
    <col min="2" max="13" width="7.81640625" customWidth="1"/>
    <col min="14" max="14" width="0.81640625" customWidth="1"/>
  </cols>
  <sheetData>
    <row r="1" spans="2:13" ht="21" x14ac:dyDescent="0.4">
      <c r="B1" s="217" t="s">
        <v>127</v>
      </c>
      <c r="C1" s="217"/>
      <c r="D1" s="217"/>
      <c r="E1" s="217"/>
      <c r="F1" s="217"/>
      <c r="G1" s="217"/>
      <c r="H1" s="217"/>
      <c r="I1" s="217"/>
      <c r="J1" s="217"/>
      <c r="K1" s="217"/>
      <c r="L1" s="217"/>
      <c r="M1" s="217"/>
    </row>
    <row r="2" spans="2:13" ht="21" x14ac:dyDescent="0.4">
      <c r="C2" s="217" t="s">
        <v>108</v>
      </c>
      <c r="D2" s="217"/>
      <c r="E2" s="217"/>
      <c r="F2" s="217"/>
      <c r="G2" s="217"/>
      <c r="H2" s="217"/>
      <c r="I2" s="217"/>
      <c r="J2" s="217"/>
      <c r="K2" s="217"/>
      <c r="L2" s="217"/>
      <c r="M2" s="217"/>
    </row>
    <row r="3" spans="2:13" s="44" customFormat="1" ht="15.6" x14ac:dyDescent="0.3">
      <c r="B3" s="207" t="s">
        <v>128</v>
      </c>
      <c r="C3" s="207"/>
      <c r="D3" s="207"/>
      <c r="E3" s="207"/>
      <c r="F3" s="207"/>
      <c r="G3" s="207"/>
      <c r="H3" s="207"/>
      <c r="I3" s="207"/>
      <c r="J3" s="207"/>
      <c r="K3" s="207"/>
      <c r="L3" s="207"/>
      <c r="M3" s="207"/>
    </row>
    <row r="4" spans="2:13" s="44" customFormat="1" ht="15.6" x14ac:dyDescent="0.3">
      <c r="B4" s="207" t="s">
        <v>129</v>
      </c>
      <c r="C4" s="207"/>
      <c r="D4" s="207"/>
      <c r="E4" s="207"/>
      <c r="F4" s="207"/>
      <c r="G4" s="207"/>
      <c r="H4" s="207"/>
      <c r="I4" s="207"/>
      <c r="J4" s="207"/>
      <c r="K4" s="207"/>
      <c r="L4" s="207"/>
      <c r="M4" s="207"/>
    </row>
    <row r="5" spans="2:13" ht="6.75" customHeight="1" thickBot="1" x14ac:dyDescent="0.4"/>
    <row r="6" spans="2:13" x14ac:dyDescent="0.35">
      <c r="B6" s="208" t="s">
        <v>107</v>
      </c>
      <c r="C6" s="209"/>
      <c r="D6" s="209"/>
      <c r="E6" s="209"/>
      <c r="F6" s="209"/>
      <c r="G6" s="209"/>
      <c r="H6" s="209"/>
      <c r="I6" s="209"/>
      <c r="J6" s="209"/>
      <c r="K6" s="209"/>
      <c r="L6" s="209"/>
      <c r="M6" s="210"/>
    </row>
    <row r="7" spans="2:13" x14ac:dyDescent="0.35">
      <c r="B7" s="211"/>
      <c r="C7" s="212"/>
      <c r="D7" s="212"/>
      <c r="E7" s="212"/>
      <c r="F7" s="212"/>
      <c r="G7" s="212"/>
      <c r="H7" s="212"/>
      <c r="I7" s="212"/>
      <c r="J7" s="212"/>
      <c r="K7" s="212"/>
      <c r="L7" s="212"/>
      <c r="M7" s="213"/>
    </row>
    <row r="8" spans="2:13" x14ac:dyDescent="0.35">
      <c r="B8" s="211"/>
      <c r="C8" s="212"/>
      <c r="D8" s="212"/>
      <c r="E8" s="212"/>
      <c r="F8" s="212"/>
      <c r="G8" s="212"/>
      <c r="H8" s="212"/>
      <c r="I8" s="212"/>
      <c r="J8" s="212"/>
      <c r="K8" s="212"/>
      <c r="L8" s="212"/>
      <c r="M8" s="213"/>
    </row>
    <row r="9" spans="2:13" x14ac:dyDescent="0.35">
      <c r="B9" s="211"/>
      <c r="C9" s="212"/>
      <c r="D9" s="212"/>
      <c r="E9" s="212"/>
      <c r="F9" s="212"/>
      <c r="G9" s="212"/>
      <c r="H9" s="212"/>
      <c r="I9" s="212"/>
      <c r="J9" s="212"/>
      <c r="K9" s="212"/>
      <c r="L9" s="212"/>
      <c r="M9" s="213"/>
    </row>
    <row r="10" spans="2:13" x14ac:dyDescent="0.35">
      <c r="B10" s="211"/>
      <c r="C10" s="212"/>
      <c r="D10" s="212"/>
      <c r="E10" s="212"/>
      <c r="F10" s="212"/>
      <c r="G10" s="212"/>
      <c r="H10" s="212"/>
      <c r="I10" s="212"/>
      <c r="J10" s="212"/>
      <c r="K10" s="212"/>
      <c r="L10" s="212"/>
      <c r="M10" s="213"/>
    </row>
    <row r="11" spans="2:13" x14ac:dyDescent="0.35">
      <c r="B11" s="211"/>
      <c r="C11" s="212"/>
      <c r="D11" s="212"/>
      <c r="E11" s="212"/>
      <c r="F11" s="212"/>
      <c r="G11" s="212"/>
      <c r="H11" s="212"/>
      <c r="I11" s="212"/>
      <c r="J11" s="212"/>
      <c r="K11" s="212"/>
      <c r="L11" s="212"/>
      <c r="M11" s="213"/>
    </row>
    <row r="12" spans="2:13" x14ac:dyDescent="0.35">
      <c r="B12" s="211"/>
      <c r="C12" s="212"/>
      <c r="D12" s="212"/>
      <c r="E12" s="212"/>
      <c r="F12" s="212"/>
      <c r="G12" s="212"/>
      <c r="H12" s="212"/>
      <c r="I12" s="212"/>
      <c r="J12" s="212"/>
      <c r="K12" s="212"/>
      <c r="L12" s="212"/>
      <c r="M12" s="213"/>
    </row>
    <row r="13" spans="2:13" x14ac:dyDescent="0.35">
      <c r="B13" s="211"/>
      <c r="C13" s="212"/>
      <c r="D13" s="212"/>
      <c r="E13" s="212"/>
      <c r="F13" s="212"/>
      <c r="G13" s="212"/>
      <c r="H13" s="212"/>
      <c r="I13" s="212"/>
      <c r="J13" s="212"/>
      <c r="K13" s="212"/>
      <c r="L13" s="212"/>
      <c r="M13" s="213"/>
    </row>
    <row r="14" spans="2:13" x14ac:dyDescent="0.35">
      <c r="B14" s="211"/>
      <c r="C14" s="212"/>
      <c r="D14" s="212"/>
      <c r="E14" s="212"/>
      <c r="F14" s="212"/>
      <c r="G14" s="212"/>
      <c r="H14" s="212"/>
      <c r="I14" s="212"/>
      <c r="J14" s="212"/>
      <c r="K14" s="212"/>
      <c r="L14" s="212"/>
      <c r="M14" s="213"/>
    </row>
    <row r="15" spans="2:13" x14ac:dyDescent="0.35">
      <c r="B15" s="211"/>
      <c r="C15" s="212"/>
      <c r="D15" s="212"/>
      <c r="E15" s="212"/>
      <c r="F15" s="212"/>
      <c r="G15" s="212"/>
      <c r="H15" s="212"/>
      <c r="I15" s="212"/>
      <c r="J15" s="212"/>
      <c r="K15" s="212"/>
      <c r="L15" s="212"/>
      <c r="M15" s="213"/>
    </row>
    <row r="16" spans="2:13" x14ac:dyDescent="0.35">
      <c r="B16" s="211"/>
      <c r="C16" s="212"/>
      <c r="D16" s="212"/>
      <c r="E16" s="212"/>
      <c r="F16" s="212"/>
      <c r="G16" s="212"/>
      <c r="H16" s="212"/>
      <c r="I16" s="212"/>
      <c r="J16" s="212"/>
      <c r="K16" s="212"/>
      <c r="L16" s="212"/>
      <c r="M16" s="213"/>
    </row>
    <row r="17" spans="2:13" x14ac:dyDescent="0.35">
      <c r="B17" s="211"/>
      <c r="C17" s="212"/>
      <c r="D17" s="212"/>
      <c r="E17" s="212"/>
      <c r="F17" s="212"/>
      <c r="G17" s="212"/>
      <c r="H17" s="212"/>
      <c r="I17" s="212"/>
      <c r="J17" s="212"/>
      <c r="K17" s="212"/>
      <c r="L17" s="212"/>
      <c r="M17" s="213"/>
    </row>
    <row r="18" spans="2:13" x14ac:dyDescent="0.35">
      <c r="B18" s="211"/>
      <c r="C18" s="212"/>
      <c r="D18" s="212"/>
      <c r="E18" s="212"/>
      <c r="F18" s="212"/>
      <c r="G18" s="212"/>
      <c r="H18" s="212"/>
      <c r="I18" s="212"/>
      <c r="J18" s="212"/>
      <c r="K18" s="212"/>
      <c r="L18" s="212"/>
      <c r="M18" s="213"/>
    </row>
    <row r="19" spans="2:13" x14ac:dyDescent="0.35">
      <c r="B19" s="211"/>
      <c r="C19" s="212"/>
      <c r="D19" s="212"/>
      <c r="E19" s="212"/>
      <c r="F19" s="212"/>
      <c r="G19" s="212"/>
      <c r="H19" s="212"/>
      <c r="I19" s="212"/>
      <c r="J19" s="212"/>
      <c r="K19" s="212"/>
      <c r="L19" s="212"/>
      <c r="M19" s="213"/>
    </row>
    <row r="20" spans="2:13" x14ac:dyDescent="0.35">
      <c r="B20" s="211"/>
      <c r="C20" s="212"/>
      <c r="D20" s="212"/>
      <c r="E20" s="212"/>
      <c r="F20" s="212"/>
      <c r="G20" s="212"/>
      <c r="H20" s="212"/>
      <c r="I20" s="212"/>
      <c r="J20" s="212"/>
      <c r="K20" s="212"/>
      <c r="L20" s="212"/>
      <c r="M20" s="213"/>
    </row>
    <row r="21" spans="2:13" x14ac:dyDescent="0.35">
      <c r="B21" s="211"/>
      <c r="C21" s="212"/>
      <c r="D21" s="212"/>
      <c r="E21" s="212"/>
      <c r="F21" s="212"/>
      <c r="G21" s="212"/>
      <c r="H21" s="212"/>
      <c r="I21" s="212"/>
      <c r="J21" s="212"/>
      <c r="K21" s="212"/>
      <c r="L21" s="212"/>
      <c r="M21" s="213"/>
    </row>
    <row r="22" spans="2:13" x14ac:dyDescent="0.35">
      <c r="B22" s="211"/>
      <c r="C22" s="212"/>
      <c r="D22" s="212"/>
      <c r="E22" s="212"/>
      <c r="F22" s="212"/>
      <c r="G22" s="212"/>
      <c r="H22" s="212"/>
      <c r="I22" s="212"/>
      <c r="J22" s="212"/>
      <c r="K22" s="212"/>
      <c r="L22" s="212"/>
      <c r="M22" s="213"/>
    </row>
    <row r="23" spans="2:13" x14ac:dyDescent="0.35">
      <c r="B23" s="211"/>
      <c r="C23" s="212"/>
      <c r="D23" s="212"/>
      <c r="E23" s="212"/>
      <c r="F23" s="212"/>
      <c r="G23" s="212"/>
      <c r="H23" s="212"/>
      <c r="I23" s="212"/>
      <c r="J23" s="212"/>
      <c r="K23" s="212"/>
      <c r="L23" s="212"/>
      <c r="M23" s="213"/>
    </row>
    <row r="24" spans="2:13" x14ac:dyDescent="0.35">
      <c r="B24" s="211"/>
      <c r="C24" s="212"/>
      <c r="D24" s="212"/>
      <c r="E24" s="212"/>
      <c r="F24" s="212"/>
      <c r="G24" s="212"/>
      <c r="H24" s="212"/>
      <c r="I24" s="212"/>
      <c r="J24" s="212"/>
      <c r="K24" s="212"/>
      <c r="L24" s="212"/>
      <c r="M24" s="213"/>
    </row>
    <row r="25" spans="2:13" x14ac:dyDescent="0.35">
      <c r="B25" s="211"/>
      <c r="C25" s="212"/>
      <c r="D25" s="212"/>
      <c r="E25" s="212"/>
      <c r="F25" s="212"/>
      <c r="G25" s="212"/>
      <c r="H25" s="212"/>
      <c r="I25" s="212"/>
      <c r="J25" s="212"/>
      <c r="K25" s="212"/>
      <c r="L25" s="212"/>
      <c r="M25" s="213"/>
    </row>
    <row r="26" spans="2:13" x14ac:dyDescent="0.35">
      <c r="B26" s="211"/>
      <c r="C26" s="212"/>
      <c r="D26" s="212"/>
      <c r="E26" s="212"/>
      <c r="F26" s="212"/>
      <c r="G26" s="212"/>
      <c r="H26" s="212"/>
      <c r="I26" s="212"/>
      <c r="J26" s="212"/>
      <c r="K26" s="212"/>
      <c r="L26" s="212"/>
      <c r="M26" s="213"/>
    </row>
    <row r="27" spans="2:13" x14ac:dyDescent="0.35">
      <c r="B27" s="211"/>
      <c r="C27" s="212"/>
      <c r="D27" s="212"/>
      <c r="E27" s="212"/>
      <c r="F27" s="212"/>
      <c r="G27" s="212"/>
      <c r="H27" s="212"/>
      <c r="I27" s="212"/>
      <c r="J27" s="212"/>
      <c r="K27" s="212"/>
      <c r="L27" s="212"/>
      <c r="M27" s="213"/>
    </row>
    <row r="28" spans="2:13" x14ac:dyDescent="0.35">
      <c r="B28" s="211"/>
      <c r="C28" s="212"/>
      <c r="D28" s="212"/>
      <c r="E28" s="212"/>
      <c r="F28" s="212"/>
      <c r="G28" s="212"/>
      <c r="H28" s="212"/>
      <c r="I28" s="212"/>
      <c r="J28" s="212"/>
      <c r="K28" s="212"/>
      <c r="L28" s="212"/>
      <c r="M28" s="213"/>
    </row>
    <row r="29" spans="2:13" ht="18.600000000000001" thickBot="1" x14ac:dyDescent="0.4">
      <c r="B29" s="214"/>
      <c r="C29" s="215"/>
      <c r="D29" s="215"/>
      <c r="E29" s="215"/>
      <c r="F29" s="215"/>
      <c r="G29" s="215"/>
      <c r="H29" s="215"/>
      <c r="I29" s="215"/>
      <c r="J29" s="215"/>
      <c r="K29" s="215"/>
      <c r="L29" s="215"/>
      <c r="M29" s="216"/>
    </row>
    <row r="30" spans="2:13" ht="11.25" customHeight="1" x14ac:dyDescent="0.35"/>
  </sheetData>
  <sheetProtection algorithmName="SHA-512" hashValue="6ET0KagW5mFL4b3/IF4Blu2GaPFOhGVdKf+mDUVUwmJ2ZX0uPQDHFvpnGzI2SybwlRBwuDutnUvhZeN4Nk0tzw==" saltValue="Is84DmEj4s8J5aHQk7H59g==" spinCount="100000" sheet="1" selectLockedCells="1"/>
  <mergeCells count="5">
    <mergeCell ref="B4:M4"/>
    <mergeCell ref="B3:M3"/>
    <mergeCell ref="B6:M29"/>
    <mergeCell ref="C2:M2"/>
    <mergeCell ref="B1:M1"/>
  </mergeCells>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K21"/>
  <sheetViews>
    <sheetView showGridLines="0" showRowColHeaders="0" tabSelected="1" workbookViewId="0"/>
  </sheetViews>
  <sheetFormatPr defaultColWidth="8.81640625" defaultRowHeight="18" x14ac:dyDescent="0.35"/>
  <cols>
    <col min="3" max="3" width="8.81640625" style="12"/>
    <col min="5" max="5" width="16.26953125" bestFit="1" customWidth="1"/>
    <col min="8" max="8" width="16.26953125" bestFit="1" customWidth="1"/>
    <col min="9" max="9" width="8.81640625" style="12"/>
  </cols>
  <sheetData>
    <row r="3" spans="1:11" x14ac:dyDescent="0.35">
      <c r="A3">
        <v>1</v>
      </c>
      <c r="B3" t="s">
        <v>85</v>
      </c>
      <c r="C3" s="12" t="s">
        <v>110</v>
      </c>
      <c r="D3">
        <v>4.4482216199999997E-3</v>
      </c>
      <c r="E3" t="s">
        <v>86</v>
      </c>
      <c r="G3">
        <v>1</v>
      </c>
      <c r="H3" t="s">
        <v>86</v>
      </c>
      <c r="I3" s="12" t="s">
        <v>110</v>
      </c>
      <c r="J3">
        <f t="shared" ref="J3:J10" si="0">1/D3</f>
        <v>224.80894286018062</v>
      </c>
      <c r="K3" t="s">
        <v>85</v>
      </c>
    </row>
    <row r="4" spans="1:11" x14ac:dyDescent="0.35">
      <c r="A4">
        <v>1</v>
      </c>
      <c r="B4" t="s">
        <v>85</v>
      </c>
      <c r="C4" s="12" t="s">
        <v>110</v>
      </c>
      <c r="D4">
        <v>0.45359237038037831</v>
      </c>
      <c r="E4" t="s">
        <v>121</v>
      </c>
      <c r="G4">
        <v>1</v>
      </c>
      <c r="H4" t="s">
        <v>121</v>
      </c>
      <c r="I4" s="12" t="s">
        <v>110</v>
      </c>
      <c r="J4">
        <f t="shared" si="0"/>
        <v>2.2046226199999999</v>
      </c>
      <c r="K4" t="s">
        <v>85</v>
      </c>
    </row>
    <row r="5" spans="1:11" ht="20.399999999999999" x14ac:dyDescent="0.35">
      <c r="A5">
        <v>1</v>
      </c>
      <c r="B5" t="s">
        <v>120</v>
      </c>
      <c r="C5" s="12" t="s">
        <v>110</v>
      </c>
      <c r="D5">
        <v>2.8316846609230496E-2</v>
      </c>
      <c r="E5" t="s">
        <v>119</v>
      </c>
      <c r="G5">
        <v>1</v>
      </c>
      <c r="H5" t="s">
        <v>119</v>
      </c>
      <c r="I5" s="12" t="s">
        <v>110</v>
      </c>
      <c r="J5">
        <f t="shared" si="0"/>
        <v>35.314666699999997</v>
      </c>
      <c r="K5" t="s">
        <v>120</v>
      </c>
    </row>
    <row r="6" spans="1:11" ht="20.399999999999999" x14ac:dyDescent="0.35">
      <c r="A6">
        <v>1</v>
      </c>
      <c r="B6" t="s">
        <v>118</v>
      </c>
      <c r="C6" s="12" t="s">
        <v>110</v>
      </c>
      <c r="D6">
        <f>27*0.0283168466092305</f>
        <v>0.76455485844922344</v>
      </c>
      <c r="E6" t="s">
        <v>119</v>
      </c>
      <c r="G6">
        <v>1</v>
      </c>
      <c r="H6" t="s">
        <v>119</v>
      </c>
      <c r="I6" s="12" t="s">
        <v>110</v>
      </c>
      <c r="J6">
        <f t="shared" si="0"/>
        <v>1.3079506185185183</v>
      </c>
      <c r="K6" t="s">
        <v>118</v>
      </c>
    </row>
    <row r="7" spans="1:11" x14ac:dyDescent="0.35">
      <c r="A7">
        <v>1</v>
      </c>
      <c r="B7" t="s">
        <v>116</v>
      </c>
      <c r="C7" s="12" t="s">
        <v>110</v>
      </c>
      <c r="D7">
        <v>25.400000025908</v>
      </c>
      <c r="E7" t="s">
        <v>117</v>
      </c>
      <c r="G7">
        <v>1</v>
      </c>
      <c r="H7" t="s">
        <v>117</v>
      </c>
      <c r="I7" s="12" t="s">
        <v>110</v>
      </c>
      <c r="J7">
        <f t="shared" si="0"/>
        <v>3.9370078699999998E-2</v>
      </c>
      <c r="K7" t="s">
        <v>116</v>
      </c>
    </row>
    <row r="8" spans="1:11" x14ac:dyDescent="0.35">
      <c r="A8">
        <v>1</v>
      </c>
      <c r="B8" t="s">
        <v>114</v>
      </c>
      <c r="C8" s="12" t="s">
        <v>110</v>
      </c>
      <c r="D8">
        <v>6.8947590867753693E-3</v>
      </c>
      <c r="E8" t="s">
        <v>115</v>
      </c>
      <c r="G8">
        <v>1</v>
      </c>
      <c r="H8" t="s">
        <v>115</v>
      </c>
      <c r="I8" s="12" t="s">
        <v>110</v>
      </c>
      <c r="J8">
        <f t="shared" si="0"/>
        <v>145.0377</v>
      </c>
      <c r="K8" t="s">
        <v>114</v>
      </c>
    </row>
    <row r="9" spans="1:11" x14ac:dyDescent="0.35">
      <c r="A9">
        <v>1</v>
      </c>
      <c r="B9" t="s">
        <v>112</v>
      </c>
      <c r="C9" s="12" t="s">
        <v>110</v>
      </c>
      <c r="D9">
        <v>29.57373000003297</v>
      </c>
      <c r="E9" t="s">
        <v>113</v>
      </c>
      <c r="G9">
        <v>1</v>
      </c>
      <c r="H9" t="s">
        <v>113</v>
      </c>
      <c r="I9" s="12" t="s">
        <v>110</v>
      </c>
      <c r="J9">
        <f t="shared" si="0"/>
        <v>3.3813793525499999E-2</v>
      </c>
      <c r="K9" t="s">
        <v>112</v>
      </c>
    </row>
    <row r="10" spans="1:11" x14ac:dyDescent="0.35">
      <c r="A10">
        <v>1</v>
      </c>
      <c r="B10" t="s">
        <v>109</v>
      </c>
      <c r="C10" s="12" t="s">
        <v>110</v>
      </c>
      <c r="D10">
        <v>65.198914115845284</v>
      </c>
      <c r="E10" t="s">
        <v>111</v>
      </c>
      <c r="G10">
        <v>1</v>
      </c>
      <c r="H10" t="s">
        <v>111</v>
      </c>
      <c r="I10" s="12" t="s">
        <v>110</v>
      </c>
      <c r="J10">
        <f t="shared" si="0"/>
        <v>1.5337678756784235E-2</v>
      </c>
      <c r="K10" t="s">
        <v>109</v>
      </c>
    </row>
    <row r="13" spans="1:11" x14ac:dyDescent="0.35">
      <c r="C13" s="46"/>
      <c r="I13" s="46"/>
    </row>
    <row r="14" spans="1:11" x14ac:dyDescent="0.35">
      <c r="F14" s="47"/>
    </row>
    <row r="21" spans="7:7" x14ac:dyDescent="0.35">
      <c r="G21" s="46"/>
    </row>
  </sheetData>
  <sheetProtection algorithmName="SHA-512" hashValue="k31mawXOk7iapdDvBJKPZwu8UxDDRO8Q2x6ux6dUJ6nbssCkdiZMBxosly7UqfWNpJJpRJyXvcnS/s/npIn3kQ==" saltValue="RywWAxZgJS72tY3/q1yflg==" spinCount="100000" sheet="1" objects="1" scenarios="1" selectLockedCells="1"/>
  <pageMargins left="0.7" right="0.7" top="0.75" bottom="0.75" header="0.3" footer="0.3"/>
  <pageSetup scale="88" fitToHeight="0"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5507D7C7D0847A58CA1329187BFD1" ma:contentTypeVersion="18" ma:contentTypeDescription="Create a new document." ma:contentTypeScope="" ma:versionID="d28216485a1f0ea3f5763a374984a1ce">
  <xsd:schema xmlns:xsd="http://www.w3.org/2001/XMLSchema" xmlns:xs="http://www.w3.org/2001/XMLSchema" xmlns:p="http://schemas.microsoft.com/office/2006/metadata/properties" xmlns:ns2="cf41668f-1904-4327-8530-f1f8e8a92f86" xmlns:ns3="e6d9b6bc-e845-47a0-9ce1-a5b4c8316482" targetNamespace="http://schemas.microsoft.com/office/2006/metadata/properties" ma:root="true" ma:fieldsID="744a81c551e82080fff94d6ffa854cfe" ns2:_="" ns3:_="">
    <xsd:import namespace="cf41668f-1904-4327-8530-f1f8e8a92f86"/>
    <xsd:import namespace="e6d9b6bc-e845-47a0-9ce1-a5b4c8316482"/>
    <xsd:element name="properties">
      <xsd:complexType>
        <xsd:sequence>
          <xsd:element name="documentManagement">
            <xsd:complexType>
              <xsd:all>
                <xsd:element ref="ns2:Document_x0020_Type" minOccurs="0"/>
                <xsd:element ref="ns2:Category"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41668f-1904-4327-8530-f1f8e8a92f86"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Form"/>
          <xsd:enumeration value="Guide"/>
          <xsd:enumeration value="List"/>
          <xsd:enumeration value="Policy"/>
          <xsd:enumeration value="Other"/>
        </xsd:restriction>
      </xsd:simpleType>
    </xsd:element>
    <xsd:element name="Category" ma:index="9" nillable="true" ma:displayName="Category" ma:format="Dropdown" ma:internalName="Category">
      <xsd:simpleType>
        <xsd:restriction base="dms:Choice">
          <xsd:enumeration value="Policy"/>
          <xsd:enumeration value="Procedure"/>
          <xsd:enumeration value="Form"/>
          <xsd:enumeration value="Other"/>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37e248a-833c-4064-8741-97d52dfc76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d9b6bc-e845-47a0-9ce1-a5b4c8316482"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bd68ab4-ad63-4c32-90a2-508d08337c15}" ma:internalName="TaxCatchAll" ma:showField="CatchAllData" ma:web="e6d9b6bc-e845-47a0-9ce1-a5b4c83164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d9b6bc-e845-47a0-9ce1-a5b4c8316482" xsi:nil="true"/>
    <Document_x0020_Type xmlns="cf41668f-1904-4327-8530-f1f8e8a92f86" xsi:nil="true"/>
    <Category xmlns="cf41668f-1904-4327-8530-f1f8e8a92f86" xsi:nil="true"/>
    <lcf76f155ced4ddcb4097134ff3c332f xmlns="cf41668f-1904-4327-8530-f1f8e8a92f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B09A05-B424-4C84-910C-ED16F62FF8B6}"/>
</file>

<file path=customXml/itemProps2.xml><?xml version="1.0" encoding="utf-8"?>
<ds:datastoreItem xmlns:ds="http://schemas.openxmlformats.org/officeDocument/2006/customXml" ds:itemID="{D6481596-3163-4726-9314-0A014735D67D}"/>
</file>

<file path=customXml/itemProps3.xml><?xml version="1.0" encoding="utf-8"?>
<ds:datastoreItem xmlns:ds="http://schemas.openxmlformats.org/officeDocument/2006/customXml" ds:itemID="{16111F18-CC86-47D6-84C1-039B55F00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Instructions</vt:lpstr>
      <vt:lpstr>2a Mix &amp; Cost Form - US Units</vt:lpstr>
      <vt:lpstr>2b Mix &amp; Cost Form - SI Units</vt:lpstr>
      <vt:lpstr>3 FRP Reinforcing Diagram</vt:lpstr>
      <vt:lpstr>4 Unit Conversions</vt:lpstr>
      <vt:lpstr>'2a Mix &amp; Cost Form - US Units'!Print_Area</vt:lpstr>
      <vt:lpstr>'2b Mix &amp; Cost Form - SI Units'!Print_Area</vt:lpstr>
    </vt:vector>
  </TitlesOfParts>
  <Company>Villanova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Gross</dc:creator>
  <cp:lastModifiedBy>Stephanie Walkup</cp:lastModifiedBy>
  <cp:lastPrinted>2019-05-24T16:00:37Z</cp:lastPrinted>
  <dcterms:created xsi:type="dcterms:W3CDTF">2016-11-23T17:39:19Z</dcterms:created>
  <dcterms:modified xsi:type="dcterms:W3CDTF">2023-02-18T00:36:26Z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0x010100F175507D7C7D0847A58CA1329187BFD1</vt:lpwstr>
  </property>
  <property fmtid="{D5CDD505-2E9C-101B-9397-08002B2CF9AE}" pid="3" name="MediaServiceImageTags">
    <vt:lpwstr/>
  </property>
</Properties>
</file>